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60" yWindow="-60" windowWidth="15480" windowHeight="11025" tabRatio="580" activeTab="3"/>
  </bookViews>
  <sheets>
    <sheet name="PxQ" sheetId="18" r:id="rId1"/>
    <sheet name="Hoja1" sheetId="19" r:id="rId2"/>
    <sheet name="Hoja2" sheetId="20" r:id="rId3"/>
    <sheet name="Descuento solicitado 17-08" sheetId="21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21" l="1"/>
  <c r="G20" i="21" s="1"/>
  <c r="F19" i="21"/>
  <c r="G19" i="21" s="1"/>
  <c r="G18" i="21"/>
  <c r="G17" i="21"/>
  <c r="G16" i="21"/>
  <c r="F15" i="21"/>
  <c r="G15" i="21" s="1"/>
  <c r="G14" i="21"/>
  <c r="F7" i="21"/>
  <c r="F8" i="21" s="1"/>
  <c r="G8" i="21" l="1"/>
  <c r="F9" i="21"/>
  <c r="G7" i="21"/>
  <c r="G20" i="20"/>
  <c r="F20" i="20"/>
  <c r="F19" i="20"/>
  <c r="G19" i="20" s="1"/>
  <c r="G18" i="20"/>
  <c r="G17" i="20"/>
  <c r="G16" i="20"/>
  <c r="F15" i="20"/>
  <c r="G15" i="20" s="1"/>
  <c r="G14" i="20"/>
  <c r="F7" i="20"/>
  <c r="F8" i="20" s="1"/>
  <c r="F10" i="21" l="1"/>
  <c r="G9" i="21"/>
  <c r="F9" i="20"/>
  <c r="G8" i="20"/>
  <c r="G7" i="20"/>
  <c r="N13" i="19"/>
  <c r="N12" i="19"/>
  <c r="L8" i="19"/>
  <c r="L9" i="19"/>
  <c r="L10" i="19"/>
  <c r="L11" i="19"/>
  <c r="L12" i="19"/>
  <c r="L13" i="19"/>
  <c r="L14" i="19"/>
  <c r="L15" i="19"/>
  <c r="L16" i="19"/>
  <c r="L17" i="19"/>
  <c r="L18" i="19"/>
  <c r="L19" i="19"/>
  <c r="L20" i="19"/>
  <c r="L7" i="19"/>
  <c r="L22" i="19"/>
  <c r="K9" i="18"/>
  <c r="K13" i="18"/>
  <c r="K19" i="18"/>
  <c r="K20" i="18"/>
  <c r="G10" i="21" l="1"/>
  <c r="F12" i="21"/>
  <c r="F11" i="21"/>
  <c r="G11" i="21" s="1"/>
  <c r="F10" i="20"/>
  <c r="G9" i="20"/>
  <c r="G18" i="18"/>
  <c r="I20" i="19"/>
  <c r="J20" i="19" s="1"/>
  <c r="G20" i="19"/>
  <c r="F20" i="19"/>
  <c r="I19" i="19"/>
  <c r="J19" i="19" s="1"/>
  <c r="F19" i="19"/>
  <c r="G19" i="19" s="1"/>
  <c r="J18" i="19"/>
  <c r="G18" i="19"/>
  <c r="J17" i="19"/>
  <c r="G17" i="19"/>
  <c r="J16" i="19"/>
  <c r="G16" i="19"/>
  <c r="I15" i="19"/>
  <c r="J15" i="19" s="1"/>
  <c r="G15" i="19"/>
  <c r="F15" i="19"/>
  <c r="J14" i="19"/>
  <c r="G14" i="19"/>
  <c r="I7" i="19"/>
  <c r="I8" i="19" s="1"/>
  <c r="F7" i="19"/>
  <c r="F8" i="19" s="1"/>
  <c r="H6" i="19"/>
  <c r="G12" i="21" l="1"/>
  <c r="F13" i="21"/>
  <c r="G13" i="21" s="1"/>
  <c r="G22" i="21"/>
  <c r="F11" i="20"/>
  <c r="G11" i="20" s="1"/>
  <c r="G10" i="20"/>
  <c r="F12" i="20"/>
  <c r="K15" i="19"/>
  <c r="K16" i="19"/>
  <c r="K18" i="19"/>
  <c r="K17" i="19"/>
  <c r="K14" i="19"/>
  <c r="K19" i="19"/>
  <c r="K20" i="19"/>
  <c r="G8" i="19"/>
  <c r="F9" i="19"/>
  <c r="I9" i="19"/>
  <c r="J8" i="19"/>
  <c r="G7" i="19"/>
  <c r="J7" i="19"/>
  <c r="F13" i="20" l="1"/>
  <c r="G13" i="20" s="1"/>
  <c r="G12" i="20"/>
  <c r="G22" i="20"/>
  <c r="K8" i="19"/>
  <c r="K7" i="19"/>
  <c r="J9" i="19"/>
  <c r="I10" i="19"/>
  <c r="F10" i="19"/>
  <c r="G9" i="19"/>
  <c r="G10" i="19" l="1"/>
  <c r="F11" i="19"/>
  <c r="G11" i="19" s="1"/>
  <c r="F12" i="19"/>
  <c r="I11" i="19"/>
  <c r="J11" i="19" s="1"/>
  <c r="I12" i="19"/>
  <c r="J10" i="19"/>
  <c r="K9" i="19"/>
  <c r="K10" i="19" l="1"/>
  <c r="K11" i="19"/>
  <c r="J12" i="19"/>
  <c r="I13" i="19"/>
  <c r="J13" i="19" s="1"/>
  <c r="F13" i="19"/>
  <c r="G13" i="19" s="1"/>
  <c r="G12" i="19"/>
  <c r="G22" i="19" s="1"/>
  <c r="K12" i="19" l="1"/>
  <c r="H22" i="19"/>
  <c r="G24" i="19"/>
  <c r="J23" i="19"/>
  <c r="K13" i="19"/>
  <c r="J22" i="19"/>
  <c r="K22" i="19" s="1"/>
  <c r="K23" i="19" s="1"/>
  <c r="J8" i="18" l="1"/>
  <c r="K8" i="18" s="1"/>
  <c r="J9" i="18"/>
  <c r="J10" i="18"/>
  <c r="K10" i="18" s="1"/>
  <c r="J11" i="18"/>
  <c r="K11" i="18" s="1"/>
  <c r="J12" i="18"/>
  <c r="K12" i="18" s="1"/>
  <c r="J13" i="18"/>
  <c r="J14" i="18"/>
  <c r="K14" i="18" s="1"/>
  <c r="J15" i="18"/>
  <c r="K15" i="18" s="1"/>
  <c r="J16" i="18"/>
  <c r="K16" i="18" s="1"/>
  <c r="J17" i="18"/>
  <c r="K17" i="18" s="1"/>
  <c r="J18" i="18"/>
  <c r="K18" i="18" s="1"/>
  <c r="J19" i="18"/>
  <c r="J20" i="18"/>
  <c r="J7" i="18"/>
  <c r="K7" i="18" s="1"/>
  <c r="I20" i="18"/>
  <c r="I19" i="18"/>
  <c r="I15" i="18"/>
  <c r="I8" i="18"/>
  <c r="I9" i="18" s="1"/>
  <c r="I7" i="18"/>
  <c r="J22" i="18" l="1"/>
  <c r="I10" i="18"/>
  <c r="H6" i="18"/>
  <c r="I11" i="18" l="1"/>
  <c r="I12" i="18"/>
  <c r="F20" i="18"/>
  <c r="G20" i="18"/>
  <c r="F19" i="18"/>
  <c r="G19" i="18"/>
  <c r="F15" i="18"/>
  <c r="F7" i="18"/>
  <c r="G7" i="18"/>
  <c r="E15" i="18"/>
  <c r="G15" i="18"/>
  <c r="G14" i="18"/>
  <c r="G17" i="18"/>
  <c r="F8" i="18"/>
  <c r="G8" i="18"/>
  <c r="F9" i="18"/>
  <c r="G9" i="18"/>
  <c r="F10" i="18"/>
  <c r="G10" i="18"/>
  <c r="F11" i="18"/>
  <c r="G11" i="18"/>
  <c r="F12" i="18"/>
  <c r="G12" i="18"/>
  <c r="G22" i="18"/>
  <c r="F13" i="18"/>
  <c r="G13" i="18"/>
  <c r="H22" i="18" l="1"/>
  <c r="G24" i="18"/>
  <c r="J23" i="18"/>
  <c r="K22" i="18"/>
  <c r="K23" i="18" s="1"/>
  <c r="I13" i="18"/>
</calcChain>
</file>

<file path=xl/sharedStrings.xml><?xml version="1.0" encoding="utf-8"?>
<sst xmlns="http://schemas.openxmlformats.org/spreadsheetml/2006/main" count="148" uniqueCount="28">
  <si>
    <t xml:space="preserve">PLANILLA DE COTIZACION </t>
  </si>
  <si>
    <t>SERVICIO DE FLOWBACK Y WELL TESTING</t>
  </si>
  <si>
    <t>PILETAS DE ACUMULACIÓN</t>
  </si>
  <si>
    <t>PILETA CON GOLPEADOR</t>
  </si>
  <si>
    <t>Unidad</t>
  </si>
  <si>
    <t>DESCRIPCION</t>
  </si>
  <si>
    <t>Cantidad</t>
  </si>
  <si>
    <t>DESARENADOR 5K</t>
  </si>
  <si>
    <t>SEPARADOR TRIFÁSICO 1440 psi</t>
  </si>
  <si>
    <t>Unitario</t>
  </si>
  <si>
    <t>Total</t>
  </si>
  <si>
    <t>PERSONAL ADICIONAL</t>
  </si>
  <si>
    <t>TRAILER ADICIONAL</t>
  </si>
  <si>
    <t>SAND BOX - MEDICION DE ARENA</t>
  </si>
  <si>
    <t>Item</t>
  </si>
  <si>
    <t>CARRETON ADICIONAL</t>
  </si>
  <si>
    <t>STANDBY EQUIPAMIENTO COMPLETO</t>
  </si>
  <si>
    <t xml:space="preserve">TRANSPORTE DE CAMION CON HIDRO 10TN </t>
  </si>
  <si>
    <t>MOVILIZACION</t>
  </si>
  <si>
    <t>DESMOVILIZACION</t>
  </si>
  <si>
    <t>DTM ENTRE POZOS</t>
  </si>
  <si>
    <t>UN</t>
  </si>
  <si>
    <t>CARGO BASE - PERSONAL Y PERIFERICOS</t>
  </si>
  <si>
    <t>ON CALL</t>
  </si>
  <si>
    <t>$/dia</t>
  </si>
  <si>
    <t>$/personal/dia</t>
  </si>
  <si>
    <t>$/hs</t>
  </si>
  <si>
    <t>$/km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</si>
</sst>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7" x14ac:knownFonts="1">
    <font>
      <sz val="10"/>
      <color theme="1"/>
      <name val="Trebuchet MS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Trebuchet MS"/>
      <family val="2"/>
    </font>
    <font>
      <sz val="10"/>
      <color rgb="FF9C6500"/>
      <name val="Trebuchet MS"/>
      <family val="2"/>
    </font>
    <font>
      <b/>
      <sz val="10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2" applyNumberFormat="0" applyFill="0" applyAlignment="0" applyProtection="0"/>
    <xf numFmtId="9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6" fillId="0" borderId="0" xfId="0" applyFont="1"/>
    <xf numFmtId="165" fontId="4" fillId="0" borderId="1" xfId="1" applyNumberFormat="1" applyFont="1" applyBorder="1"/>
    <xf numFmtId="0" fontId="0" fillId="0" borderId="0" xfId="0" applyFill="1" applyBorder="1"/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65" fontId="0" fillId="0" borderId="0" xfId="0" applyNumberFormat="1"/>
    <xf numFmtId="0" fontId="0" fillId="0" borderId="1" xfId="0" applyFill="1" applyBorder="1"/>
    <xf numFmtId="0" fontId="0" fillId="0" borderId="1" xfId="0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10" fontId="0" fillId="0" borderId="0" xfId="8" applyNumberFormat="1" applyFont="1"/>
    <xf numFmtId="10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5" fontId="4" fillId="4" borderId="1" xfId="1" applyNumberFormat="1" applyFon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</cellXfs>
  <cellStyles count="9">
    <cellStyle name="Millares" xfId="1" builtinId="3"/>
    <cellStyle name="Millares 2" xfId="2"/>
    <cellStyle name="Neutral" xfId="3" builtinId="28" customBuiltin="1"/>
    <cellStyle name="Normal" xfId="0" builtinId="0"/>
    <cellStyle name="Normal 2" xfId="4"/>
    <cellStyle name="Normal 3" xfId="5"/>
    <cellStyle name="Normal 3 2" xfId="6"/>
    <cellStyle name="Porcentaje" xfId="8" builtinId="5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9"/>
  <sheetViews>
    <sheetView showGridLines="0" zoomScaleNormal="100" workbookViewId="0">
      <selection activeCell="H16" sqref="H16:H18"/>
    </sheetView>
  </sheetViews>
  <sheetFormatPr baseColWidth="10" defaultColWidth="8.85546875" defaultRowHeight="15" x14ac:dyDescent="0.3"/>
  <cols>
    <col min="1" max="1" width="11.42578125" customWidth="1"/>
    <col min="2" max="2" width="7.7109375" customWidth="1"/>
    <col min="3" max="3" width="45.85546875" customWidth="1"/>
    <col min="4" max="4" width="16.28515625" customWidth="1"/>
    <col min="5" max="5" width="12.140625" customWidth="1"/>
    <col min="6" max="8" width="11.42578125" customWidth="1"/>
    <col min="9" max="9" width="9.85546875" customWidth="1"/>
    <col min="10" max="256" width="11.42578125" customWidth="1"/>
  </cols>
  <sheetData>
    <row r="2" spans="2:11" x14ac:dyDescent="0.3">
      <c r="B2" s="15" t="s">
        <v>0</v>
      </c>
      <c r="C2" s="15"/>
      <c r="D2" s="15"/>
      <c r="E2" s="15"/>
      <c r="F2" s="15"/>
      <c r="G2" s="15"/>
    </row>
    <row r="3" spans="2:11" x14ac:dyDescent="0.3">
      <c r="B3" s="15" t="s">
        <v>1</v>
      </c>
      <c r="C3" s="15"/>
      <c r="D3" s="15"/>
      <c r="E3" s="15"/>
      <c r="F3" s="15"/>
      <c r="G3" s="15"/>
    </row>
    <row r="4" spans="2:11" x14ac:dyDescent="0.3">
      <c r="B4" s="15" t="s">
        <v>23</v>
      </c>
      <c r="C4" s="15"/>
      <c r="D4" s="15"/>
      <c r="E4" s="15"/>
      <c r="F4" s="15"/>
      <c r="G4" s="15"/>
    </row>
    <row r="5" spans="2:11" x14ac:dyDescent="0.3">
      <c r="F5" s="2"/>
    </row>
    <row r="6" spans="2:11" x14ac:dyDescent="0.3">
      <c r="B6" s="6" t="s">
        <v>14</v>
      </c>
      <c r="C6" s="12" t="s">
        <v>5</v>
      </c>
      <c r="D6" s="6" t="s">
        <v>4</v>
      </c>
      <c r="E6" s="6" t="s">
        <v>9</v>
      </c>
      <c r="F6" s="6" t="s">
        <v>6</v>
      </c>
      <c r="G6" s="6" t="s">
        <v>10</v>
      </c>
      <c r="H6">
        <f>130000*2.5</f>
        <v>325000</v>
      </c>
    </row>
    <row r="7" spans="2:11" x14ac:dyDescent="0.3">
      <c r="B7" s="5">
        <v>1</v>
      </c>
      <c r="C7" s="1" t="s">
        <v>22</v>
      </c>
      <c r="D7" s="9" t="s">
        <v>24</v>
      </c>
      <c r="E7" s="10">
        <v>3800</v>
      </c>
      <c r="F7" s="10">
        <f>5*15</f>
        <v>75</v>
      </c>
      <c r="G7" s="10">
        <f t="shared" ref="G7:G20" si="0">F7*$E7</f>
        <v>285000</v>
      </c>
      <c r="H7" s="10">
        <v>3450</v>
      </c>
      <c r="I7" s="10">
        <f>5*15</f>
        <v>75</v>
      </c>
      <c r="J7" s="10">
        <f>+H7*I7</f>
        <v>258750</v>
      </c>
      <c r="K7" s="13">
        <f>+J7/G7-1</f>
        <v>-9.210526315789469E-2</v>
      </c>
    </row>
    <row r="8" spans="2:11" x14ac:dyDescent="0.3">
      <c r="B8" s="5">
        <v>2</v>
      </c>
      <c r="C8" s="1" t="s">
        <v>8</v>
      </c>
      <c r="D8" s="9" t="s">
        <v>24</v>
      </c>
      <c r="E8" s="10">
        <v>1300</v>
      </c>
      <c r="F8" s="10">
        <f>F7</f>
        <v>75</v>
      </c>
      <c r="G8" s="10">
        <f t="shared" si="0"/>
        <v>97500</v>
      </c>
      <c r="H8" s="10">
        <v>1600</v>
      </c>
      <c r="I8" s="10">
        <f>I7</f>
        <v>75</v>
      </c>
      <c r="J8" s="10">
        <f t="shared" ref="J8:J20" si="1">+H8*I8</f>
        <v>120000</v>
      </c>
      <c r="K8" s="13">
        <f t="shared" ref="K8:K20" si="2">+J8/G8-1</f>
        <v>0.23076923076923084</v>
      </c>
    </row>
    <row r="9" spans="2:11" x14ac:dyDescent="0.3">
      <c r="B9" s="5">
        <v>3</v>
      </c>
      <c r="C9" s="1" t="s">
        <v>7</v>
      </c>
      <c r="D9" s="9" t="s">
        <v>24</v>
      </c>
      <c r="E9" s="10">
        <v>680</v>
      </c>
      <c r="F9" s="10">
        <f>F8</f>
        <v>75</v>
      </c>
      <c r="G9" s="10">
        <f t="shared" si="0"/>
        <v>51000</v>
      </c>
      <c r="H9" s="10">
        <v>500</v>
      </c>
      <c r="I9" s="10">
        <f>I8</f>
        <v>75</v>
      </c>
      <c r="J9" s="10">
        <f t="shared" si="1"/>
        <v>37500</v>
      </c>
      <c r="K9" s="13">
        <f t="shared" si="2"/>
        <v>-0.26470588235294112</v>
      </c>
    </row>
    <row r="10" spans="2:11" x14ac:dyDescent="0.3">
      <c r="B10" s="5">
        <v>4</v>
      </c>
      <c r="C10" s="1" t="s">
        <v>13</v>
      </c>
      <c r="D10" s="9" t="s">
        <v>24</v>
      </c>
      <c r="E10" s="10">
        <v>60</v>
      </c>
      <c r="F10" s="10">
        <f>F9</f>
        <v>75</v>
      </c>
      <c r="G10" s="10">
        <f t="shared" si="0"/>
        <v>4500</v>
      </c>
      <c r="H10" s="10">
        <v>100</v>
      </c>
      <c r="I10" s="10">
        <f>I9</f>
        <v>75</v>
      </c>
      <c r="J10" s="10">
        <f t="shared" si="1"/>
        <v>7500</v>
      </c>
      <c r="K10" s="13">
        <f t="shared" si="2"/>
        <v>0.66666666666666674</v>
      </c>
    </row>
    <row r="11" spans="2:11" x14ac:dyDescent="0.3">
      <c r="B11" s="9">
        <v>5</v>
      </c>
      <c r="C11" s="1" t="s">
        <v>2</v>
      </c>
      <c r="D11" s="9" t="s">
        <v>24</v>
      </c>
      <c r="E11" s="10">
        <v>250</v>
      </c>
      <c r="F11" s="10">
        <f>F10*2</f>
        <v>150</v>
      </c>
      <c r="G11" s="10">
        <f t="shared" si="0"/>
        <v>37500</v>
      </c>
      <c r="H11" s="10">
        <v>190</v>
      </c>
      <c r="I11" s="10">
        <f>I10*2</f>
        <v>150</v>
      </c>
      <c r="J11" s="10">
        <f t="shared" si="1"/>
        <v>28500</v>
      </c>
      <c r="K11" s="13">
        <f t="shared" si="2"/>
        <v>-0.24</v>
      </c>
    </row>
    <row r="12" spans="2:11" x14ac:dyDescent="0.3">
      <c r="B12" s="9">
        <v>6</v>
      </c>
      <c r="C12" s="1" t="s">
        <v>3</v>
      </c>
      <c r="D12" s="9" t="s">
        <v>24</v>
      </c>
      <c r="E12" s="10">
        <v>200</v>
      </c>
      <c r="F12" s="10">
        <f>F10</f>
        <v>75</v>
      </c>
      <c r="G12" s="10">
        <f t="shared" si="0"/>
        <v>15000</v>
      </c>
      <c r="H12" s="10">
        <v>190</v>
      </c>
      <c r="I12" s="10">
        <f>I10</f>
        <v>75</v>
      </c>
      <c r="J12" s="10">
        <f t="shared" si="1"/>
        <v>14250</v>
      </c>
      <c r="K12" s="13">
        <f t="shared" si="2"/>
        <v>-5.0000000000000044E-2</v>
      </c>
    </row>
    <row r="13" spans="2:11" x14ac:dyDescent="0.3">
      <c r="B13" s="9">
        <v>7</v>
      </c>
      <c r="C13" s="1" t="s">
        <v>12</v>
      </c>
      <c r="D13" s="9" t="s">
        <v>24</v>
      </c>
      <c r="E13" s="10">
        <v>60</v>
      </c>
      <c r="F13" s="10">
        <f>F12</f>
        <v>75</v>
      </c>
      <c r="G13" s="10">
        <f t="shared" si="0"/>
        <v>4500</v>
      </c>
      <c r="H13" s="10">
        <v>50</v>
      </c>
      <c r="I13" s="10">
        <f>I12</f>
        <v>75</v>
      </c>
      <c r="J13" s="10">
        <f t="shared" si="1"/>
        <v>3750</v>
      </c>
      <c r="K13" s="13">
        <f t="shared" si="2"/>
        <v>-0.16666666666666663</v>
      </c>
    </row>
    <row r="14" spans="2:11" x14ac:dyDescent="0.3">
      <c r="B14" s="9">
        <v>8</v>
      </c>
      <c r="C14" s="1" t="s">
        <v>11</v>
      </c>
      <c r="D14" s="9" t="s">
        <v>25</v>
      </c>
      <c r="E14" s="10">
        <v>1000</v>
      </c>
      <c r="F14" s="10">
        <v>20</v>
      </c>
      <c r="G14" s="10">
        <f t="shared" si="0"/>
        <v>20000</v>
      </c>
      <c r="H14" s="10">
        <v>1300</v>
      </c>
      <c r="I14" s="10">
        <v>20</v>
      </c>
      <c r="J14" s="10">
        <f t="shared" si="1"/>
        <v>26000</v>
      </c>
      <c r="K14" s="13">
        <f t="shared" si="2"/>
        <v>0.30000000000000004</v>
      </c>
    </row>
    <row r="15" spans="2:11" x14ac:dyDescent="0.3">
      <c r="B15" s="9">
        <v>9</v>
      </c>
      <c r="C15" s="8" t="s">
        <v>16</v>
      </c>
      <c r="D15" s="9" t="s">
        <v>26</v>
      </c>
      <c r="E15" s="10">
        <f>3132/24</f>
        <v>130.5</v>
      </c>
      <c r="F15" s="11">
        <f>5*48</f>
        <v>240</v>
      </c>
      <c r="G15" s="10">
        <f t="shared" si="0"/>
        <v>31320</v>
      </c>
      <c r="H15" s="10">
        <v>150</v>
      </c>
      <c r="I15" s="11">
        <f>5*48</f>
        <v>240</v>
      </c>
      <c r="J15" s="10">
        <f t="shared" si="1"/>
        <v>36000</v>
      </c>
      <c r="K15" s="13">
        <f t="shared" si="2"/>
        <v>0.14942528735632177</v>
      </c>
    </row>
    <row r="16" spans="2:11" x14ac:dyDescent="0.3">
      <c r="B16" s="9">
        <v>10</v>
      </c>
      <c r="C16" s="1" t="s">
        <v>18</v>
      </c>
      <c r="D16" s="9" t="s">
        <v>21</v>
      </c>
      <c r="E16" s="10">
        <v>24000</v>
      </c>
      <c r="F16" s="11">
        <v>1</v>
      </c>
      <c r="G16" s="10">
        <v>24000</v>
      </c>
      <c r="H16" s="10">
        <v>27500</v>
      </c>
      <c r="I16" s="11">
        <v>1</v>
      </c>
      <c r="J16" s="10">
        <f t="shared" si="1"/>
        <v>27500</v>
      </c>
      <c r="K16" s="13">
        <f t="shared" si="2"/>
        <v>0.14583333333333326</v>
      </c>
    </row>
    <row r="17" spans="2:11" x14ac:dyDescent="0.3">
      <c r="B17" s="9">
        <v>11</v>
      </c>
      <c r="C17" s="1" t="s">
        <v>19</v>
      </c>
      <c r="D17" s="9" t="s">
        <v>21</v>
      </c>
      <c r="E17" s="10">
        <v>24000</v>
      </c>
      <c r="F17" s="10">
        <v>1</v>
      </c>
      <c r="G17" s="10">
        <f t="shared" si="0"/>
        <v>24000</v>
      </c>
      <c r="H17" s="10">
        <v>27500</v>
      </c>
      <c r="I17" s="10">
        <v>1</v>
      </c>
      <c r="J17" s="10">
        <f t="shared" si="1"/>
        <v>27500</v>
      </c>
      <c r="K17" s="13">
        <f t="shared" si="2"/>
        <v>0.14583333333333326</v>
      </c>
    </row>
    <row r="18" spans="2:11" x14ac:dyDescent="0.3">
      <c r="B18" s="9">
        <v>12</v>
      </c>
      <c r="C18" s="1" t="s">
        <v>20</v>
      </c>
      <c r="D18" s="9" t="s">
        <v>21</v>
      </c>
      <c r="E18" s="10">
        <v>24000</v>
      </c>
      <c r="F18" s="10">
        <v>4</v>
      </c>
      <c r="G18" s="10">
        <f t="shared" si="0"/>
        <v>96000</v>
      </c>
      <c r="H18" s="10">
        <v>17500</v>
      </c>
      <c r="I18" s="10">
        <v>4</v>
      </c>
      <c r="J18" s="10">
        <f t="shared" si="1"/>
        <v>70000</v>
      </c>
      <c r="K18" s="13">
        <f t="shared" si="2"/>
        <v>-0.27083333333333337</v>
      </c>
    </row>
    <row r="19" spans="2:11" x14ac:dyDescent="0.3">
      <c r="B19" s="9">
        <v>13</v>
      </c>
      <c r="C19" s="1" t="s">
        <v>15</v>
      </c>
      <c r="D19" s="9" t="s">
        <v>27</v>
      </c>
      <c r="E19" s="10">
        <v>15</v>
      </c>
      <c r="F19" s="10">
        <f>5*360*2</f>
        <v>3600</v>
      </c>
      <c r="G19" s="10">
        <f t="shared" si="0"/>
        <v>54000</v>
      </c>
      <c r="H19" s="10">
        <v>12</v>
      </c>
      <c r="I19" s="10">
        <f>5*360*2</f>
        <v>3600</v>
      </c>
      <c r="J19" s="10">
        <f t="shared" si="1"/>
        <v>43200</v>
      </c>
      <c r="K19" s="13">
        <f t="shared" si="2"/>
        <v>-0.19999999999999996</v>
      </c>
    </row>
    <row r="20" spans="2:11" x14ac:dyDescent="0.3">
      <c r="B20" s="9">
        <v>14</v>
      </c>
      <c r="C20" s="1" t="s">
        <v>17</v>
      </c>
      <c r="D20" s="9" t="s">
        <v>27</v>
      </c>
      <c r="E20" s="10">
        <v>10</v>
      </c>
      <c r="F20" s="10">
        <f>5*360*2</f>
        <v>3600</v>
      </c>
      <c r="G20" s="10">
        <f t="shared" si="0"/>
        <v>36000</v>
      </c>
      <c r="H20" s="10">
        <v>10</v>
      </c>
      <c r="I20" s="10">
        <f>5*360*2</f>
        <v>3600</v>
      </c>
      <c r="J20" s="10">
        <f t="shared" si="1"/>
        <v>36000</v>
      </c>
      <c r="K20" s="13">
        <f t="shared" si="2"/>
        <v>0</v>
      </c>
    </row>
    <row r="22" spans="2:11" x14ac:dyDescent="0.3">
      <c r="G22" s="3">
        <f>SUM(G7:G20)</f>
        <v>780320</v>
      </c>
      <c r="H22">
        <f>+G22*0.937</f>
        <v>731159.84000000008</v>
      </c>
      <c r="J22" s="7">
        <f>SUM(J7:J21)</f>
        <v>736450</v>
      </c>
      <c r="K22" s="13">
        <f>+J22/G22</f>
        <v>0.94377947508714377</v>
      </c>
    </row>
    <row r="23" spans="2:11" x14ac:dyDescent="0.3">
      <c r="C23" s="4"/>
      <c r="J23" s="7">
        <f>+G22-J22</f>
        <v>43870</v>
      </c>
      <c r="K23" s="14">
        <f>+K22-1</f>
        <v>-5.6220524912856229E-2</v>
      </c>
    </row>
    <row r="24" spans="2:11" x14ac:dyDescent="0.3">
      <c r="G24" s="10">
        <f>+G22*100</f>
        <v>78032000</v>
      </c>
    </row>
    <row r="28" spans="2:11" x14ac:dyDescent="0.3">
      <c r="F28" s="7"/>
    </row>
    <row r="29" spans="2:11" x14ac:dyDescent="0.3">
      <c r="F29" s="7"/>
    </row>
  </sheetData>
  <mergeCells count="3">
    <mergeCell ref="B2:G2"/>
    <mergeCell ref="B3:G3"/>
    <mergeCell ref="B4:G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9"/>
  <sheetViews>
    <sheetView workbookViewId="0">
      <selection activeCell="B2" sqref="B2:G22"/>
    </sheetView>
  </sheetViews>
  <sheetFormatPr baseColWidth="10" defaultColWidth="8.85546875" defaultRowHeight="15" x14ac:dyDescent="0.3"/>
  <cols>
    <col min="1" max="1" width="11.42578125" customWidth="1"/>
    <col min="2" max="2" width="7.7109375" customWidth="1"/>
    <col min="3" max="3" width="45.85546875" customWidth="1"/>
    <col min="4" max="4" width="16.28515625" customWidth="1"/>
    <col min="5" max="5" width="12.140625" customWidth="1"/>
    <col min="6" max="7" width="11.42578125" customWidth="1"/>
    <col min="8" max="8" width="11.42578125" hidden="1" customWidth="1"/>
    <col min="9" max="9" width="9.85546875" hidden="1" customWidth="1"/>
    <col min="10" max="11" width="11.42578125" hidden="1" customWidth="1"/>
    <col min="12" max="256" width="11.42578125" customWidth="1"/>
  </cols>
  <sheetData>
    <row r="2" spans="2:14" x14ac:dyDescent="0.3">
      <c r="B2" s="15" t="s">
        <v>0</v>
      </c>
      <c r="C2" s="15"/>
      <c r="D2" s="15"/>
      <c r="E2" s="15"/>
      <c r="F2" s="15"/>
      <c r="G2" s="15"/>
    </row>
    <row r="3" spans="2:14" x14ac:dyDescent="0.3">
      <c r="B3" s="15" t="s">
        <v>1</v>
      </c>
      <c r="C3" s="15"/>
      <c r="D3" s="15"/>
      <c r="E3" s="15"/>
      <c r="F3" s="15"/>
      <c r="G3" s="15"/>
    </row>
    <row r="4" spans="2:14" x14ac:dyDescent="0.3">
      <c r="B4" s="15" t="s">
        <v>23</v>
      </c>
      <c r="C4" s="15"/>
      <c r="D4" s="15"/>
      <c r="E4" s="15"/>
      <c r="F4" s="15"/>
      <c r="G4" s="15"/>
    </row>
    <row r="5" spans="2:14" x14ac:dyDescent="0.3">
      <c r="F5" s="2"/>
    </row>
    <row r="6" spans="2:14" x14ac:dyDescent="0.3">
      <c r="B6" s="6" t="s">
        <v>14</v>
      </c>
      <c r="C6" s="12" t="s">
        <v>5</v>
      </c>
      <c r="D6" s="6" t="s">
        <v>4</v>
      </c>
      <c r="E6" s="6" t="s">
        <v>9</v>
      </c>
      <c r="F6" s="6" t="s">
        <v>6</v>
      </c>
      <c r="G6" s="6" t="s">
        <v>10</v>
      </c>
      <c r="H6">
        <f>130000*2.5</f>
        <v>325000</v>
      </c>
    </row>
    <row r="7" spans="2:14" x14ac:dyDescent="0.3">
      <c r="B7" s="9">
        <v>1</v>
      </c>
      <c r="C7" s="1" t="s">
        <v>22</v>
      </c>
      <c r="D7" s="9" t="s">
        <v>24</v>
      </c>
      <c r="E7" s="10">
        <v>3450</v>
      </c>
      <c r="F7" s="10">
        <f>5*15</f>
        <v>75</v>
      </c>
      <c r="G7" s="10">
        <f t="shared" ref="G7:G20" si="0">F7*$E7</f>
        <v>258750</v>
      </c>
      <c r="H7" s="10">
        <v>3675</v>
      </c>
      <c r="I7" s="10">
        <f>5*15</f>
        <v>75</v>
      </c>
      <c r="J7" s="10">
        <f>+H7*I7</f>
        <v>275625</v>
      </c>
      <c r="K7" s="13">
        <f>+J7/G7-1</f>
        <v>6.5217391304347894E-2</v>
      </c>
      <c r="L7" s="14">
        <f>+G7/PxQ!G7-1</f>
        <v>-9.210526315789469E-2</v>
      </c>
    </row>
    <row r="8" spans="2:14" x14ac:dyDescent="0.3">
      <c r="B8" s="9">
        <v>2</v>
      </c>
      <c r="C8" s="1" t="s">
        <v>8</v>
      </c>
      <c r="D8" s="9" t="s">
        <v>24</v>
      </c>
      <c r="E8" s="10">
        <v>1600</v>
      </c>
      <c r="F8" s="10">
        <f>F7</f>
        <v>75</v>
      </c>
      <c r="G8" s="10">
        <f t="shared" si="0"/>
        <v>120000</v>
      </c>
      <c r="H8" s="10">
        <v>1225</v>
      </c>
      <c r="I8" s="10">
        <f>I7</f>
        <v>75</v>
      </c>
      <c r="J8" s="10">
        <f t="shared" ref="J8:J20" si="1">+H8*I8</f>
        <v>91875</v>
      </c>
      <c r="K8" s="13">
        <f t="shared" ref="K8:K20" si="2">+J8/G8</f>
        <v>0.765625</v>
      </c>
      <c r="L8" s="14">
        <f>+G8/PxQ!G8-1</f>
        <v>0.23076923076923084</v>
      </c>
    </row>
    <row r="9" spans="2:14" x14ac:dyDescent="0.3">
      <c r="B9" s="9">
        <v>3</v>
      </c>
      <c r="C9" s="1" t="s">
        <v>7</v>
      </c>
      <c r="D9" s="9" t="s">
        <v>24</v>
      </c>
      <c r="E9" s="10">
        <v>500</v>
      </c>
      <c r="F9" s="10">
        <f>F8</f>
        <v>75</v>
      </c>
      <c r="G9" s="10">
        <f t="shared" si="0"/>
        <v>37500</v>
      </c>
      <c r="H9" s="10">
        <v>650</v>
      </c>
      <c r="I9" s="10">
        <f>I8</f>
        <v>75</v>
      </c>
      <c r="J9" s="10">
        <f t="shared" si="1"/>
        <v>48750</v>
      </c>
      <c r="K9" s="13">
        <f t="shared" si="2"/>
        <v>1.3</v>
      </c>
      <c r="L9" s="14">
        <f>+G9/PxQ!G9-1</f>
        <v>-0.26470588235294112</v>
      </c>
    </row>
    <row r="10" spans="2:14" x14ac:dyDescent="0.3">
      <c r="B10" s="9">
        <v>4</v>
      </c>
      <c r="C10" s="1" t="s">
        <v>13</v>
      </c>
      <c r="D10" s="9" t="s">
        <v>24</v>
      </c>
      <c r="E10" s="10">
        <v>100</v>
      </c>
      <c r="F10" s="10">
        <f>F9</f>
        <v>75</v>
      </c>
      <c r="G10" s="10">
        <f t="shared" si="0"/>
        <v>7500</v>
      </c>
      <c r="H10" s="10">
        <v>55</v>
      </c>
      <c r="I10" s="10">
        <f>I9</f>
        <v>75</v>
      </c>
      <c r="J10" s="10">
        <f t="shared" si="1"/>
        <v>4125</v>
      </c>
      <c r="K10" s="13">
        <f t="shared" si="2"/>
        <v>0.55000000000000004</v>
      </c>
      <c r="L10" s="14">
        <f>+G10/PxQ!G10-1</f>
        <v>0.66666666666666674</v>
      </c>
    </row>
    <row r="11" spans="2:14" x14ac:dyDescent="0.3">
      <c r="B11" s="9">
        <v>5</v>
      </c>
      <c r="C11" s="1" t="s">
        <v>2</v>
      </c>
      <c r="D11" s="9" t="s">
        <v>24</v>
      </c>
      <c r="E11" s="10">
        <v>190</v>
      </c>
      <c r="F11" s="10">
        <f>F10*2</f>
        <v>150</v>
      </c>
      <c r="G11" s="10">
        <f t="shared" si="0"/>
        <v>28500</v>
      </c>
      <c r="H11" s="10">
        <v>225</v>
      </c>
      <c r="I11" s="10">
        <f>I10*2</f>
        <v>150</v>
      </c>
      <c r="J11" s="10">
        <f t="shared" si="1"/>
        <v>33750</v>
      </c>
      <c r="K11" s="13">
        <f t="shared" si="2"/>
        <v>1.1842105263157894</v>
      </c>
      <c r="L11" s="14">
        <f>+G11/PxQ!G11-1</f>
        <v>-0.24</v>
      </c>
    </row>
    <row r="12" spans="2:14" x14ac:dyDescent="0.3">
      <c r="B12" s="9">
        <v>6</v>
      </c>
      <c r="C12" s="1" t="s">
        <v>3</v>
      </c>
      <c r="D12" s="9" t="s">
        <v>24</v>
      </c>
      <c r="E12" s="10">
        <v>190</v>
      </c>
      <c r="F12" s="10">
        <f>F10</f>
        <v>75</v>
      </c>
      <c r="G12" s="10">
        <f t="shared" si="0"/>
        <v>14250</v>
      </c>
      <c r="H12" s="10">
        <v>200</v>
      </c>
      <c r="I12" s="10">
        <f>I10</f>
        <v>75</v>
      </c>
      <c r="J12" s="10">
        <f t="shared" si="1"/>
        <v>15000</v>
      </c>
      <c r="K12" s="13">
        <f t="shared" si="2"/>
        <v>1.0526315789473684</v>
      </c>
      <c r="L12" s="14">
        <f>+G12/PxQ!G12-1</f>
        <v>-5.0000000000000044E-2</v>
      </c>
      <c r="N12">
        <f>6*50*100</f>
        <v>30000</v>
      </c>
    </row>
    <row r="13" spans="2:14" x14ac:dyDescent="0.3">
      <c r="B13" s="9">
        <v>7</v>
      </c>
      <c r="C13" s="1" t="s">
        <v>12</v>
      </c>
      <c r="D13" s="9" t="s">
        <v>24</v>
      </c>
      <c r="E13" s="10">
        <v>50</v>
      </c>
      <c r="F13" s="10">
        <f>F12</f>
        <v>75</v>
      </c>
      <c r="G13" s="10">
        <f t="shared" si="0"/>
        <v>3750</v>
      </c>
      <c r="H13" s="10">
        <v>50</v>
      </c>
      <c r="I13" s="10">
        <f>I12</f>
        <v>75</v>
      </c>
      <c r="J13" s="10">
        <f t="shared" si="1"/>
        <v>3750</v>
      </c>
      <c r="K13" s="13">
        <f t="shared" si="2"/>
        <v>1</v>
      </c>
      <c r="L13" s="14">
        <f>+G13/PxQ!G13-1</f>
        <v>-0.16666666666666663</v>
      </c>
      <c r="N13">
        <f>+N12*22</f>
        <v>660000</v>
      </c>
    </row>
    <row r="14" spans="2:14" x14ac:dyDescent="0.3">
      <c r="B14" s="9">
        <v>8</v>
      </c>
      <c r="C14" s="1" t="s">
        <v>11</v>
      </c>
      <c r="D14" s="9" t="s">
        <v>25</v>
      </c>
      <c r="E14" s="10">
        <v>1300</v>
      </c>
      <c r="F14" s="10">
        <v>20</v>
      </c>
      <c r="G14" s="10">
        <f t="shared" si="0"/>
        <v>26000</v>
      </c>
      <c r="H14" s="10">
        <v>875</v>
      </c>
      <c r="I14" s="10">
        <v>20</v>
      </c>
      <c r="J14" s="10">
        <f t="shared" si="1"/>
        <v>17500</v>
      </c>
      <c r="K14" s="13">
        <f t="shared" si="2"/>
        <v>0.67307692307692313</v>
      </c>
      <c r="L14" s="14">
        <f>+G14/PxQ!G14-1</f>
        <v>0.30000000000000004</v>
      </c>
    </row>
    <row r="15" spans="2:14" x14ac:dyDescent="0.3">
      <c r="B15" s="9">
        <v>9</v>
      </c>
      <c r="C15" s="8" t="s">
        <v>16</v>
      </c>
      <c r="D15" s="9" t="s">
        <v>26</v>
      </c>
      <c r="E15" s="10">
        <v>150</v>
      </c>
      <c r="F15" s="11">
        <f>5*48</f>
        <v>240</v>
      </c>
      <c r="G15" s="10">
        <f t="shared" si="0"/>
        <v>36000</v>
      </c>
      <c r="H15" s="10">
        <v>125</v>
      </c>
      <c r="I15" s="11">
        <f>5*48</f>
        <v>240</v>
      </c>
      <c r="J15" s="10">
        <f t="shared" si="1"/>
        <v>30000</v>
      </c>
      <c r="K15" s="13">
        <f t="shared" si="2"/>
        <v>0.83333333333333337</v>
      </c>
      <c r="L15" s="14">
        <f>+G15/PxQ!G15-1</f>
        <v>0.14942528735632177</v>
      </c>
    </row>
    <row r="16" spans="2:14" x14ac:dyDescent="0.3">
      <c r="B16" s="9">
        <v>10</v>
      </c>
      <c r="C16" s="1" t="s">
        <v>18</v>
      </c>
      <c r="D16" s="9" t="s">
        <v>21</v>
      </c>
      <c r="E16" s="10">
        <v>27500</v>
      </c>
      <c r="F16" s="11">
        <v>1</v>
      </c>
      <c r="G16" s="10">
        <f t="shared" si="0"/>
        <v>27500</v>
      </c>
      <c r="H16" s="10">
        <v>21850</v>
      </c>
      <c r="I16" s="11">
        <v>1</v>
      </c>
      <c r="J16" s="10">
        <f t="shared" si="1"/>
        <v>21850</v>
      </c>
      <c r="K16" s="13">
        <f t="shared" si="2"/>
        <v>0.79454545454545455</v>
      </c>
      <c r="L16" s="14">
        <f>+G16/PxQ!G16-1</f>
        <v>0.14583333333333326</v>
      </c>
    </row>
    <row r="17" spans="2:12" x14ac:dyDescent="0.3">
      <c r="B17" s="9">
        <v>11</v>
      </c>
      <c r="C17" s="1" t="s">
        <v>19</v>
      </c>
      <c r="D17" s="9" t="s">
        <v>21</v>
      </c>
      <c r="E17" s="10">
        <v>27500</v>
      </c>
      <c r="F17" s="10">
        <v>1</v>
      </c>
      <c r="G17" s="10">
        <f t="shared" si="0"/>
        <v>27500</v>
      </c>
      <c r="H17" s="10">
        <v>21850</v>
      </c>
      <c r="I17" s="10">
        <v>1</v>
      </c>
      <c r="J17" s="10">
        <f t="shared" si="1"/>
        <v>21850</v>
      </c>
      <c r="K17" s="13">
        <f t="shared" si="2"/>
        <v>0.79454545454545455</v>
      </c>
      <c r="L17" s="14">
        <f>+G17/PxQ!G17-1</f>
        <v>0.14583333333333326</v>
      </c>
    </row>
    <row r="18" spans="2:12" x14ac:dyDescent="0.3">
      <c r="B18" s="9">
        <v>12</v>
      </c>
      <c r="C18" s="1" t="s">
        <v>20</v>
      </c>
      <c r="D18" s="9" t="s">
        <v>21</v>
      </c>
      <c r="E18" s="10">
        <v>17500</v>
      </c>
      <c r="F18" s="10">
        <v>4</v>
      </c>
      <c r="G18" s="10">
        <f t="shared" si="0"/>
        <v>70000</v>
      </c>
      <c r="H18" s="10">
        <v>21850</v>
      </c>
      <c r="I18" s="10">
        <v>4</v>
      </c>
      <c r="J18" s="10">
        <f t="shared" si="1"/>
        <v>87400</v>
      </c>
      <c r="K18" s="13">
        <f t="shared" si="2"/>
        <v>1.2485714285714287</v>
      </c>
      <c r="L18" s="14">
        <f>+G18/PxQ!G18-1</f>
        <v>-0.27083333333333337</v>
      </c>
    </row>
    <row r="19" spans="2:12" x14ac:dyDescent="0.3">
      <c r="B19" s="9">
        <v>13</v>
      </c>
      <c r="C19" s="1" t="s">
        <v>15</v>
      </c>
      <c r="D19" s="9" t="s">
        <v>27</v>
      </c>
      <c r="E19" s="10">
        <v>12</v>
      </c>
      <c r="F19" s="10">
        <f>5*360*2</f>
        <v>3600</v>
      </c>
      <c r="G19" s="10">
        <f t="shared" si="0"/>
        <v>43200</v>
      </c>
      <c r="H19" s="10">
        <v>13</v>
      </c>
      <c r="I19" s="10">
        <f>5*360*2</f>
        <v>3600</v>
      </c>
      <c r="J19" s="10">
        <f t="shared" si="1"/>
        <v>46800</v>
      </c>
      <c r="K19" s="13">
        <f t="shared" si="2"/>
        <v>1.0833333333333333</v>
      </c>
      <c r="L19" s="14">
        <f>+G19/PxQ!G19-1</f>
        <v>-0.19999999999999996</v>
      </c>
    </row>
    <row r="20" spans="2:12" x14ac:dyDescent="0.3">
      <c r="B20" s="9">
        <v>14</v>
      </c>
      <c r="C20" s="1" t="s">
        <v>17</v>
      </c>
      <c r="D20" s="9" t="s">
        <v>27</v>
      </c>
      <c r="E20" s="10">
        <v>10</v>
      </c>
      <c r="F20" s="10">
        <f>5*360*2</f>
        <v>3600</v>
      </c>
      <c r="G20" s="10">
        <f t="shared" si="0"/>
        <v>36000</v>
      </c>
      <c r="H20" s="10">
        <v>10</v>
      </c>
      <c r="I20" s="10">
        <f>5*360*2</f>
        <v>3600</v>
      </c>
      <c r="J20" s="10">
        <f t="shared" si="1"/>
        <v>36000</v>
      </c>
      <c r="K20" s="13">
        <f t="shared" si="2"/>
        <v>1</v>
      </c>
      <c r="L20" s="14">
        <f>+G20/PxQ!G20-1</f>
        <v>0</v>
      </c>
    </row>
    <row r="21" spans="2:12" x14ac:dyDescent="0.3">
      <c r="L21" s="14"/>
    </row>
    <row r="22" spans="2:12" x14ac:dyDescent="0.3">
      <c r="G22" s="3">
        <f>SUM(G7:G20)</f>
        <v>736450</v>
      </c>
      <c r="H22">
        <f>+G22*0.937</f>
        <v>690053.65</v>
      </c>
      <c r="J22" s="7">
        <f>SUM(J7:J21)</f>
        <v>734275</v>
      </c>
      <c r="K22" s="13">
        <f>+J22/G22</f>
        <v>0.99704664267771059</v>
      </c>
      <c r="L22" s="14">
        <f>+G22/PxQ!G22</f>
        <v>0.94377947508714377</v>
      </c>
    </row>
    <row r="23" spans="2:12" x14ac:dyDescent="0.3">
      <c r="C23" s="4"/>
      <c r="J23" s="7">
        <f>+G22-J22</f>
        <v>2175</v>
      </c>
      <c r="K23" s="14">
        <f>+K22-1</f>
        <v>-2.9533573222894072E-3</v>
      </c>
    </row>
    <row r="24" spans="2:12" x14ac:dyDescent="0.3">
      <c r="G24" s="10">
        <f>+G22*100</f>
        <v>73645000</v>
      </c>
    </row>
    <row r="28" spans="2:12" x14ac:dyDescent="0.3">
      <c r="F28" s="7"/>
    </row>
    <row r="29" spans="2:12" x14ac:dyDescent="0.3">
      <c r="F29" s="7"/>
    </row>
  </sheetData>
  <mergeCells count="3">
    <mergeCell ref="B2:G2"/>
    <mergeCell ref="B3:G3"/>
    <mergeCell ref="B4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workbookViewId="0">
      <selection sqref="A1:XFD1048576"/>
    </sheetView>
  </sheetViews>
  <sheetFormatPr baseColWidth="10" defaultRowHeight="15" x14ac:dyDescent="0.3"/>
  <cols>
    <col min="3" max="3" width="38.42578125" bestFit="1" customWidth="1"/>
    <col min="4" max="4" width="13.5703125" bestFit="1" customWidth="1"/>
    <col min="5" max="5" width="10.42578125" customWidth="1"/>
  </cols>
  <sheetData>
    <row r="2" spans="2:7" x14ac:dyDescent="0.3">
      <c r="B2" s="15" t="s">
        <v>0</v>
      </c>
      <c r="C2" s="15"/>
      <c r="D2" s="15"/>
      <c r="E2" s="15"/>
      <c r="F2" s="15"/>
      <c r="G2" s="15"/>
    </row>
    <row r="3" spans="2:7" x14ac:dyDescent="0.3">
      <c r="B3" s="15" t="s">
        <v>1</v>
      </c>
      <c r="C3" s="15"/>
      <c r="D3" s="15"/>
      <c r="E3" s="15"/>
      <c r="F3" s="15"/>
      <c r="G3" s="15"/>
    </row>
    <row r="4" spans="2:7" x14ac:dyDescent="0.3">
      <c r="B4" s="15" t="s">
        <v>23</v>
      </c>
      <c r="C4" s="15"/>
      <c r="D4" s="15"/>
      <c r="E4" s="15"/>
      <c r="F4" s="15"/>
      <c r="G4" s="15"/>
    </row>
    <row r="5" spans="2:7" x14ac:dyDescent="0.3">
      <c r="F5" s="2"/>
    </row>
    <row r="6" spans="2:7" x14ac:dyDescent="0.3">
      <c r="B6" s="6" t="s">
        <v>14</v>
      </c>
      <c r="C6" s="12" t="s">
        <v>5</v>
      </c>
      <c r="D6" s="6" t="s">
        <v>4</v>
      </c>
      <c r="E6" s="6" t="s">
        <v>9</v>
      </c>
      <c r="F6" s="6" t="s">
        <v>6</v>
      </c>
      <c r="G6" s="6" t="s">
        <v>10</v>
      </c>
    </row>
    <row r="7" spans="2:7" x14ac:dyDescent="0.3">
      <c r="B7" s="9">
        <v>1</v>
      </c>
      <c r="C7" s="1" t="s">
        <v>22</v>
      </c>
      <c r="D7" s="9" t="s">
        <v>24</v>
      </c>
      <c r="E7" s="10">
        <v>3450</v>
      </c>
      <c r="F7" s="10">
        <f>5*15</f>
        <v>75</v>
      </c>
      <c r="G7" s="10">
        <f t="shared" ref="G7:G20" si="0">F7*$E7</f>
        <v>258750</v>
      </c>
    </row>
    <row r="8" spans="2:7" x14ac:dyDescent="0.3">
      <c r="B8" s="9">
        <v>2</v>
      </c>
      <c r="C8" s="1" t="s">
        <v>8</v>
      </c>
      <c r="D8" s="9" t="s">
        <v>24</v>
      </c>
      <c r="E8" s="10">
        <v>1600</v>
      </c>
      <c r="F8" s="10">
        <f>F7</f>
        <v>75</v>
      </c>
      <c r="G8" s="10">
        <f t="shared" si="0"/>
        <v>120000</v>
      </c>
    </row>
    <row r="9" spans="2:7" x14ac:dyDescent="0.3">
      <c r="B9" s="9">
        <v>3</v>
      </c>
      <c r="C9" s="1" t="s">
        <v>7</v>
      </c>
      <c r="D9" s="9" t="s">
        <v>24</v>
      </c>
      <c r="E9" s="10">
        <v>500</v>
      </c>
      <c r="F9" s="10">
        <f>F8</f>
        <v>75</v>
      </c>
      <c r="G9" s="10">
        <f t="shared" si="0"/>
        <v>37500</v>
      </c>
    </row>
    <row r="10" spans="2:7" x14ac:dyDescent="0.3">
      <c r="B10" s="9">
        <v>4</v>
      </c>
      <c r="C10" s="1" t="s">
        <v>13</v>
      </c>
      <c r="D10" s="9" t="s">
        <v>24</v>
      </c>
      <c r="E10" s="10">
        <v>100</v>
      </c>
      <c r="F10" s="10">
        <f>F9</f>
        <v>75</v>
      </c>
      <c r="G10" s="10">
        <f t="shared" si="0"/>
        <v>7500</v>
      </c>
    </row>
    <row r="11" spans="2:7" x14ac:dyDescent="0.3">
      <c r="B11" s="9">
        <v>5</v>
      </c>
      <c r="C11" s="1" t="s">
        <v>2</v>
      </c>
      <c r="D11" s="9" t="s">
        <v>24</v>
      </c>
      <c r="E11" s="10">
        <v>190</v>
      </c>
      <c r="F11" s="10">
        <f>F10*2</f>
        <v>150</v>
      </c>
      <c r="G11" s="10">
        <f t="shared" si="0"/>
        <v>28500</v>
      </c>
    </row>
    <row r="12" spans="2:7" x14ac:dyDescent="0.3">
      <c r="B12" s="9">
        <v>6</v>
      </c>
      <c r="C12" s="1" t="s">
        <v>3</v>
      </c>
      <c r="D12" s="9" t="s">
        <v>24</v>
      </c>
      <c r="E12" s="10">
        <v>190</v>
      </c>
      <c r="F12" s="10">
        <f>F10</f>
        <v>75</v>
      </c>
      <c r="G12" s="10">
        <f t="shared" si="0"/>
        <v>14250</v>
      </c>
    </row>
    <row r="13" spans="2:7" x14ac:dyDescent="0.3">
      <c r="B13" s="9">
        <v>7</v>
      </c>
      <c r="C13" s="1" t="s">
        <v>12</v>
      </c>
      <c r="D13" s="9" t="s">
        <v>24</v>
      </c>
      <c r="E13" s="10">
        <v>50</v>
      </c>
      <c r="F13" s="10">
        <f>F12</f>
        <v>75</v>
      </c>
      <c r="G13" s="10">
        <f t="shared" si="0"/>
        <v>3750</v>
      </c>
    </row>
    <row r="14" spans="2:7" x14ac:dyDescent="0.3">
      <c r="B14" s="9">
        <v>8</v>
      </c>
      <c r="C14" s="1" t="s">
        <v>11</v>
      </c>
      <c r="D14" s="9" t="s">
        <v>25</v>
      </c>
      <c r="E14" s="10">
        <v>1300</v>
      </c>
      <c r="F14" s="10">
        <v>20</v>
      </c>
      <c r="G14" s="10">
        <f t="shared" si="0"/>
        <v>26000</v>
      </c>
    </row>
    <row r="15" spans="2:7" x14ac:dyDescent="0.3">
      <c r="B15" s="9">
        <v>9</v>
      </c>
      <c r="C15" s="8" t="s">
        <v>16</v>
      </c>
      <c r="D15" s="9" t="s">
        <v>26</v>
      </c>
      <c r="E15" s="10">
        <v>150</v>
      </c>
      <c r="F15" s="11">
        <f>5*48</f>
        <v>240</v>
      </c>
      <c r="G15" s="10">
        <f t="shared" si="0"/>
        <v>36000</v>
      </c>
    </row>
    <row r="16" spans="2:7" x14ac:dyDescent="0.3">
      <c r="B16" s="16">
        <v>10</v>
      </c>
      <c r="C16" s="17" t="s">
        <v>18</v>
      </c>
      <c r="D16" s="16" t="s">
        <v>21</v>
      </c>
      <c r="E16" s="18">
        <v>27500</v>
      </c>
      <c r="F16" s="19">
        <v>1</v>
      </c>
      <c r="G16" s="18">
        <f t="shared" si="0"/>
        <v>27500</v>
      </c>
    </row>
    <row r="17" spans="2:7" x14ac:dyDescent="0.3">
      <c r="B17" s="16">
        <v>11</v>
      </c>
      <c r="C17" s="17" t="s">
        <v>19</v>
      </c>
      <c r="D17" s="16" t="s">
        <v>21</v>
      </c>
      <c r="E17" s="18">
        <v>27500</v>
      </c>
      <c r="F17" s="18">
        <v>1</v>
      </c>
      <c r="G17" s="18">
        <f t="shared" si="0"/>
        <v>27500</v>
      </c>
    </row>
    <row r="18" spans="2:7" x14ac:dyDescent="0.3">
      <c r="B18" s="16">
        <v>12</v>
      </c>
      <c r="C18" s="17" t="s">
        <v>20</v>
      </c>
      <c r="D18" s="16" t="s">
        <v>21</v>
      </c>
      <c r="E18" s="18">
        <v>17500</v>
      </c>
      <c r="F18" s="18">
        <v>4</v>
      </c>
      <c r="G18" s="18">
        <f t="shared" si="0"/>
        <v>70000</v>
      </c>
    </row>
    <row r="19" spans="2:7" x14ac:dyDescent="0.3">
      <c r="B19" s="9">
        <v>13</v>
      </c>
      <c r="C19" s="1" t="s">
        <v>15</v>
      </c>
      <c r="D19" s="9" t="s">
        <v>27</v>
      </c>
      <c r="E19" s="10">
        <v>12</v>
      </c>
      <c r="F19" s="10">
        <f>5*360*2</f>
        <v>3600</v>
      </c>
      <c r="G19" s="10">
        <f t="shared" si="0"/>
        <v>43200</v>
      </c>
    </row>
    <row r="20" spans="2:7" x14ac:dyDescent="0.3">
      <c r="B20" s="9">
        <v>14</v>
      </c>
      <c r="C20" s="1" t="s">
        <v>17</v>
      </c>
      <c r="D20" s="9" t="s">
        <v>27</v>
      </c>
      <c r="E20" s="10">
        <v>10</v>
      </c>
      <c r="F20" s="10">
        <f>5*360*2</f>
        <v>3600</v>
      </c>
      <c r="G20" s="10">
        <f t="shared" si="0"/>
        <v>36000</v>
      </c>
    </row>
    <row r="22" spans="2:7" x14ac:dyDescent="0.3">
      <c r="G22" s="3">
        <f>SUM(G7:G20)</f>
        <v>736450</v>
      </c>
    </row>
  </sheetData>
  <mergeCells count="3">
    <mergeCell ref="B2:G2"/>
    <mergeCell ref="B3:G3"/>
    <mergeCell ref="B4:G4"/>
  </mergeCells>
  <pageMargins left="0.7" right="0.7" top="0.75" bottom="0.75" header="0.3" footer="0.3"/>
  <pageSetup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tabSelected="1" workbookViewId="0">
      <selection activeCell="C27" sqref="C27"/>
    </sheetView>
  </sheetViews>
  <sheetFormatPr baseColWidth="10" defaultRowHeight="15" x14ac:dyDescent="0.3"/>
  <cols>
    <col min="3" max="3" width="38.42578125" bestFit="1" customWidth="1"/>
    <col min="4" max="4" width="13.5703125" bestFit="1" customWidth="1"/>
    <col min="5" max="5" width="10.42578125" customWidth="1"/>
  </cols>
  <sheetData>
    <row r="2" spans="2:7" x14ac:dyDescent="0.3">
      <c r="B2" s="15" t="s">
        <v>0</v>
      </c>
      <c r="C2" s="15"/>
      <c r="D2" s="15"/>
      <c r="E2" s="15"/>
      <c r="F2" s="15"/>
      <c r="G2" s="15"/>
    </row>
    <row r="3" spans="2:7" x14ac:dyDescent="0.3">
      <c r="B3" s="15" t="s">
        <v>1</v>
      </c>
      <c r="C3" s="15"/>
      <c r="D3" s="15"/>
      <c r="E3" s="15"/>
      <c r="F3" s="15"/>
      <c r="G3" s="15"/>
    </row>
    <row r="4" spans="2:7" x14ac:dyDescent="0.3">
      <c r="B4" s="15" t="s">
        <v>23</v>
      </c>
      <c r="C4" s="15"/>
      <c r="D4" s="15"/>
      <c r="E4" s="15"/>
      <c r="F4" s="15"/>
      <c r="G4" s="15"/>
    </row>
    <row r="5" spans="2:7" x14ac:dyDescent="0.3">
      <c r="F5" s="2"/>
    </row>
    <row r="6" spans="2:7" x14ac:dyDescent="0.3">
      <c r="B6" s="6" t="s">
        <v>14</v>
      </c>
      <c r="C6" s="12" t="s">
        <v>5</v>
      </c>
      <c r="D6" s="6" t="s">
        <v>4</v>
      </c>
      <c r="E6" s="6" t="s">
        <v>9</v>
      </c>
      <c r="F6" s="6" t="s">
        <v>6</v>
      </c>
      <c r="G6" s="6" t="s">
        <v>10</v>
      </c>
    </row>
    <row r="7" spans="2:7" x14ac:dyDescent="0.3">
      <c r="B7" s="9">
        <v>1</v>
      </c>
      <c r="C7" s="1" t="s">
        <v>22</v>
      </c>
      <c r="D7" s="9" t="s">
        <v>24</v>
      </c>
      <c r="E7" s="10">
        <v>3450</v>
      </c>
      <c r="F7" s="10">
        <f>5*15</f>
        <v>75</v>
      </c>
      <c r="G7" s="10">
        <f t="shared" ref="G7:G20" si="0">F7*$E7</f>
        <v>258750</v>
      </c>
    </row>
    <row r="8" spans="2:7" x14ac:dyDescent="0.3">
      <c r="B8" s="9">
        <v>2</v>
      </c>
      <c r="C8" s="1" t="s">
        <v>8</v>
      </c>
      <c r="D8" s="9" t="s">
        <v>24</v>
      </c>
      <c r="E8" s="10">
        <v>1600</v>
      </c>
      <c r="F8" s="10">
        <f>F7</f>
        <v>75</v>
      </c>
      <c r="G8" s="10">
        <f t="shared" si="0"/>
        <v>120000</v>
      </c>
    </row>
    <row r="9" spans="2:7" x14ac:dyDescent="0.3">
      <c r="B9" s="9">
        <v>3</v>
      </c>
      <c r="C9" s="1" t="s">
        <v>7</v>
      </c>
      <c r="D9" s="9" t="s">
        <v>24</v>
      </c>
      <c r="E9" s="10">
        <v>500</v>
      </c>
      <c r="F9" s="10">
        <f>F8</f>
        <v>75</v>
      </c>
      <c r="G9" s="10">
        <f t="shared" si="0"/>
        <v>37500</v>
      </c>
    </row>
    <row r="10" spans="2:7" x14ac:dyDescent="0.3">
      <c r="B10" s="9">
        <v>4</v>
      </c>
      <c r="C10" s="1" t="s">
        <v>13</v>
      </c>
      <c r="D10" s="9" t="s">
        <v>24</v>
      </c>
      <c r="E10" s="10">
        <v>100</v>
      </c>
      <c r="F10" s="10">
        <f>F9</f>
        <v>75</v>
      </c>
      <c r="G10" s="10">
        <f t="shared" si="0"/>
        <v>7500</v>
      </c>
    </row>
    <row r="11" spans="2:7" x14ac:dyDescent="0.3">
      <c r="B11" s="9">
        <v>5</v>
      </c>
      <c r="C11" s="1" t="s">
        <v>2</v>
      </c>
      <c r="D11" s="9" t="s">
        <v>24</v>
      </c>
      <c r="E11" s="10">
        <v>190</v>
      </c>
      <c r="F11" s="10">
        <f>F10*2</f>
        <v>150</v>
      </c>
      <c r="G11" s="10">
        <f t="shared" si="0"/>
        <v>28500</v>
      </c>
    </row>
    <row r="12" spans="2:7" x14ac:dyDescent="0.3">
      <c r="B12" s="9">
        <v>6</v>
      </c>
      <c r="C12" s="1" t="s">
        <v>3</v>
      </c>
      <c r="D12" s="9" t="s">
        <v>24</v>
      </c>
      <c r="E12" s="10">
        <v>190</v>
      </c>
      <c r="F12" s="10">
        <f>F10</f>
        <v>75</v>
      </c>
      <c r="G12" s="10">
        <f t="shared" si="0"/>
        <v>14250</v>
      </c>
    </row>
    <row r="13" spans="2:7" x14ac:dyDescent="0.3">
      <c r="B13" s="9">
        <v>7</v>
      </c>
      <c r="C13" s="1" t="s">
        <v>12</v>
      </c>
      <c r="D13" s="9" t="s">
        <v>24</v>
      </c>
      <c r="E13" s="10">
        <v>50</v>
      </c>
      <c r="F13" s="10">
        <f>F12</f>
        <v>75</v>
      </c>
      <c r="G13" s="10">
        <f t="shared" si="0"/>
        <v>3750</v>
      </c>
    </row>
    <row r="14" spans="2:7" x14ac:dyDescent="0.3">
      <c r="B14" s="9">
        <v>8</v>
      </c>
      <c r="C14" s="1" t="s">
        <v>11</v>
      </c>
      <c r="D14" s="9" t="s">
        <v>25</v>
      </c>
      <c r="E14" s="10">
        <v>1300</v>
      </c>
      <c r="F14" s="10">
        <v>20</v>
      </c>
      <c r="G14" s="10">
        <f t="shared" si="0"/>
        <v>26000</v>
      </c>
    </row>
    <row r="15" spans="2:7" x14ac:dyDescent="0.3">
      <c r="B15" s="20">
        <v>9</v>
      </c>
      <c r="C15" s="8" t="s">
        <v>16</v>
      </c>
      <c r="D15" s="20" t="s">
        <v>26</v>
      </c>
      <c r="E15" s="21">
        <v>150</v>
      </c>
      <c r="F15" s="22">
        <f>5*48</f>
        <v>240</v>
      </c>
      <c r="G15" s="21">
        <f t="shared" si="0"/>
        <v>36000</v>
      </c>
    </row>
    <row r="16" spans="2:7" x14ac:dyDescent="0.3">
      <c r="B16" s="20">
        <v>10</v>
      </c>
      <c r="C16" s="8" t="s">
        <v>18</v>
      </c>
      <c r="D16" s="20" t="s">
        <v>21</v>
      </c>
      <c r="E16" s="21">
        <v>23850</v>
      </c>
      <c r="F16" s="22">
        <v>1</v>
      </c>
      <c r="G16" s="21">
        <f t="shared" si="0"/>
        <v>23850</v>
      </c>
    </row>
    <row r="17" spans="2:7" x14ac:dyDescent="0.3">
      <c r="B17" s="20">
        <v>11</v>
      </c>
      <c r="C17" s="8" t="s">
        <v>19</v>
      </c>
      <c r="D17" s="20" t="s">
        <v>21</v>
      </c>
      <c r="E17" s="21">
        <v>23850</v>
      </c>
      <c r="F17" s="21">
        <v>1</v>
      </c>
      <c r="G17" s="21">
        <f t="shared" si="0"/>
        <v>23850</v>
      </c>
    </row>
    <row r="18" spans="2:7" x14ac:dyDescent="0.3">
      <c r="B18" s="20">
        <v>12</v>
      </c>
      <c r="C18" s="8" t="s">
        <v>20</v>
      </c>
      <c r="D18" s="20" t="s">
        <v>21</v>
      </c>
      <c r="E18" s="21">
        <v>15500</v>
      </c>
      <c r="F18" s="21">
        <v>4</v>
      </c>
      <c r="G18" s="21">
        <f t="shared" si="0"/>
        <v>62000</v>
      </c>
    </row>
    <row r="19" spans="2:7" x14ac:dyDescent="0.3">
      <c r="B19" s="20">
        <v>13</v>
      </c>
      <c r="C19" s="8" t="s">
        <v>15</v>
      </c>
      <c r="D19" s="20" t="s">
        <v>27</v>
      </c>
      <c r="E19" s="21">
        <v>12</v>
      </c>
      <c r="F19" s="21">
        <f>5*360*2</f>
        <v>3600</v>
      </c>
      <c r="G19" s="21">
        <f t="shared" si="0"/>
        <v>43200</v>
      </c>
    </row>
    <row r="20" spans="2:7" x14ac:dyDescent="0.3">
      <c r="B20" s="9">
        <v>14</v>
      </c>
      <c r="C20" s="1" t="s">
        <v>17</v>
      </c>
      <c r="D20" s="9" t="s">
        <v>27</v>
      </c>
      <c r="E20" s="10">
        <v>10</v>
      </c>
      <c r="F20" s="10">
        <f>5*360*2</f>
        <v>3600</v>
      </c>
      <c r="G20" s="10">
        <f t="shared" si="0"/>
        <v>36000</v>
      </c>
    </row>
    <row r="22" spans="2:7" x14ac:dyDescent="0.3">
      <c r="G22" s="3">
        <f>SUM(G7:G20)</f>
        <v>721150</v>
      </c>
    </row>
  </sheetData>
  <mergeCells count="3">
    <mergeCell ref="B2:G2"/>
    <mergeCell ref="B3:G3"/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PxQ</vt:lpstr>
      <vt:lpstr>Hoja1</vt:lpstr>
      <vt:lpstr>Hoja2</vt:lpstr>
      <vt:lpstr>Descuento solicitado 17-08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Alonso Federico Javier</dc:creator>
  <cp:lastModifiedBy>raraneda</cp:lastModifiedBy>
  <cp:lastPrinted>2021-07-20T16:00:54Z</cp:lastPrinted>
  <dcterms:created xsi:type="dcterms:W3CDTF">2014-04-16T19:05:29Z</dcterms:created>
  <dcterms:modified xsi:type="dcterms:W3CDTF">2021-08-17T14:49:06Z</dcterms:modified>
</cp:coreProperties>
</file>