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24" windowWidth="22008" windowHeight="10872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4" i="1" l="1"/>
  <c r="I4" i="1"/>
  <c r="H5" i="1"/>
  <c r="I5" i="1"/>
  <c r="A32" i="1"/>
  <c r="A33" i="1" s="1"/>
  <c r="A34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4" i="1"/>
  <c r="Q47" i="1" l="1"/>
  <c r="Q46" i="1"/>
  <c r="Q44" i="1"/>
  <c r="P45" i="1" l="1"/>
  <c r="P46" i="1"/>
  <c r="P47" i="1"/>
  <c r="P49" i="1" s="1"/>
  <c r="P44" i="1"/>
  <c r="H34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" i="1"/>
  <c r="I35" i="1" s="1"/>
  <c r="H3" i="1"/>
  <c r="H35" i="1" s="1"/>
  <c r="N46" i="1" l="1"/>
  <c r="N44" i="1"/>
  <c r="F34" i="1" l="1"/>
  <c r="F33" i="1"/>
  <c r="F31" i="1"/>
  <c r="F30" i="1"/>
  <c r="F29" i="1"/>
  <c r="F25" i="1"/>
  <c r="F24" i="1"/>
  <c r="F11" i="1"/>
  <c r="F8" i="1"/>
  <c r="F7" i="1"/>
  <c r="F6" i="1"/>
  <c r="E16" i="1" l="1"/>
  <c r="E15" i="1"/>
  <c r="E13" i="1"/>
</calcChain>
</file>

<file path=xl/sharedStrings.xml><?xml version="1.0" encoding="utf-8"?>
<sst xmlns="http://schemas.openxmlformats.org/spreadsheetml/2006/main" count="131" uniqueCount="62">
  <si>
    <t>Alquiler Piletas de almacenaje (60 m3)</t>
  </si>
  <si>
    <t>$/Unidad/ mes</t>
  </si>
  <si>
    <t>ARS</t>
  </si>
  <si>
    <t xml:space="preserve">Alquiler Sistema de Filtrado de agua primario </t>
  </si>
  <si>
    <t>$/unidad/ mes</t>
  </si>
  <si>
    <t>Alquiler Sistema de Filtrado entrega a Tk7</t>
  </si>
  <si>
    <t>Alquiler Sistema De bombeo a Tanque 7</t>
  </si>
  <si>
    <t>Alquiler bomba de trasvase</t>
  </si>
  <si>
    <t>$/unidad/mes</t>
  </si>
  <si>
    <t>Alquiler Equipamiento y Consumibles de Laboratorio</t>
  </si>
  <si>
    <t>Alquiler Torres de Iluminación</t>
  </si>
  <si>
    <t>Alquiler Pileta Térmica + Equipo GV</t>
  </si>
  <si>
    <t>Tratamiento Químico Ruptura de Gel</t>
  </si>
  <si>
    <t>$/m3</t>
  </si>
  <si>
    <t>S/ necesidad</t>
  </si>
  <si>
    <t>Tratamiento Químico Corrección PH</t>
  </si>
  <si>
    <t>Análisis Químico Control de Gel</t>
  </si>
  <si>
    <t>$/unidad</t>
  </si>
  <si>
    <t>Análisis Químico Control de PH</t>
  </si>
  <si>
    <t>Otros Análisis Químicos</t>
  </si>
  <si>
    <t>Bomba de trasvase</t>
  </si>
  <si>
    <t>Manifold descarga</t>
  </si>
  <si>
    <t>Bomba de pileta de tratamiento</t>
  </si>
  <si>
    <t>Alquiler Piletas de estabilización (60 m3)</t>
  </si>
  <si>
    <t>Alquiler Piletas de agua filtrada para análisis (60 m3)</t>
  </si>
  <si>
    <t>Manta anti derrame</t>
  </si>
  <si>
    <t>Alquiler Planta de Gas Oil</t>
  </si>
  <si>
    <t>Alquiler Planta de Líquidos Cloacales</t>
  </si>
  <si>
    <t>Mano de Obra Laboratorio</t>
  </si>
  <si>
    <t>$/Unidad/dia</t>
  </si>
  <si>
    <t>Mano de Obra SMA</t>
  </si>
  <si>
    <t>Mano de Obra Supervisión</t>
  </si>
  <si>
    <t>Transporte de personal</t>
  </si>
  <si>
    <t>Movilización</t>
  </si>
  <si>
    <t>x unica vez</t>
  </si>
  <si>
    <t>Desmovilización</t>
  </si>
  <si>
    <t>$/litro producto</t>
  </si>
  <si>
    <t>Inyección de Químicos a Tanque 7</t>
  </si>
  <si>
    <t xml:space="preserve">          Tratamiento Quimico Base Alcalina</t>
  </si>
  <si>
    <t xml:space="preserve">          Tratamiento Quimico Base Acida</t>
  </si>
  <si>
    <t>COSTO</t>
  </si>
  <si>
    <t>PRECIO VENTA</t>
  </si>
  <si>
    <t>ID</t>
  </si>
  <si>
    <t>Descripción</t>
  </si>
  <si>
    <t>Moneda</t>
  </si>
  <si>
    <t>Precio Unitario                   BASE                            Ago 17</t>
  </si>
  <si>
    <t>0001-0001-Filtrado de Fluido de menos de 1000 m3</t>
  </si>
  <si>
    <t>0001-0002-Filtrado de Fluido de mas de 1000 m3.</t>
  </si>
  <si>
    <t>0001-0003-Alquiler de Tanque (30-50m3) para agua F</t>
  </si>
  <si>
    <t>0001-0004-Transporte de Equipo de Filtrado</t>
  </si>
  <si>
    <t>0001-0005-Transporte de Tanque</t>
  </si>
  <si>
    <t>0001-0006-Cargo por Operador (24hrs)</t>
  </si>
  <si>
    <t>0001-0007-Stand By de Equipo de Filtrado</t>
  </si>
  <si>
    <t>0001-0008-Trailer Personal/Laboratorio</t>
  </si>
  <si>
    <t>0001-0009-Generador para Equipo de Filtrado</t>
  </si>
  <si>
    <t>0001-0010-Transporte de Trailer Personal/Laborator</t>
  </si>
  <si>
    <t>ESTOS CONCEPTOS SON LOS DEL CONTRATO ORIGINAL ACTUALIZADOS A JUNIO DE 2019. APLICARAN PARA ESTE CONTRATO LOS PINTADOS EN AMARILLO</t>
  </si>
  <si>
    <t>CANTIDAD</t>
  </si>
  <si>
    <t>FACTURACION</t>
  </si>
  <si>
    <t>1 MES</t>
  </si>
  <si>
    <t>Alquiler Piletas de almacenaje (80 m3)</t>
  </si>
  <si>
    <t>Alquiler Piletas de almacenaje (100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</si>
</sst>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\ #,##0;[Red]\-&quot;$&quot;\ #,##0"/>
    <numFmt numFmtId="164" formatCode="_ * #,##0.00_ ;_ * \-#,##0.00_ ;_ * &quot;-&quot;??_ ;_ @_ "/>
    <numFmt numFmtId="165" formatCode="#,##0_ ;[Red]\-#,##0\ "/>
  </numFmts>
  <fonts count="21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10" applyNumberFormat="0" applyAlignment="0" applyProtection="0"/>
    <xf numFmtId="0" fontId="10" fillId="6" borderId="11" applyNumberFormat="0" applyAlignment="0" applyProtection="0"/>
    <xf numFmtId="0" fontId="11" fillId="6" borderId="10" applyNumberFormat="0" applyAlignment="0" applyProtection="0"/>
    <xf numFmtId="0" fontId="12" fillId="0" borderId="12" applyNumberFormat="0" applyFill="0" applyAlignment="0" applyProtection="0"/>
    <xf numFmtId="0" fontId="13" fillId="7" borderId="13" applyNumberFormat="0" applyAlignment="0" applyProtection="0"/>
    <xf numFmtId="0" fontId="14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164" fontId="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6" fontId="1" fillId="0" borderId="2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6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center" vertical="center" wrapText="1"/>
    </xf>
    <xf numFmtId="164" fontId="19" fillId="0" borderId="16" xfId="41" applyNumberFormat="1" applyFont="1" applyBorder="1" applyAlignment="1">
      <alignment vertical="center" wrapText="1"/>
    </xf>
    <xf numFmtId="164" fontId="0" fillId="0" borderId="16" xfId="0" applyNumberFormat="1" applyBorder="1" applyAlignment="1">
      <alignment vertical="center"/>
    </xf>
    <xf numFmtId="17" fontId="16" fillId="33" borderId="16" xfId="0" applyNumberFormat="1" applyFont="1" applyFill="1" applyBorder="1" applyAlignment="1">
      <alignment horizontal="center" vertical="center"/>
    </xf>
    <xf numFmtId="10" fontId="16" fillId="33" borderId="16" xfId="0" applyNumberFormat="1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lef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7" fontId="16" fillId="33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16" fillId="0" borderId="0" xfId="0" applyNumberFormat="1" applyFont="1"/>
    <xf numFmtId="0" fontId="20" fillId="33" borderId="16" xfId="0" applyFont="1" applyFill="1" applyBorder="1" applyAlignment="1">
      <alignment horizontal="center" vertical="center"/>
    </xf>
    <xf numFmtId="0" fontId="20" fillId="33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8" builtinId="20" customBuiltin="1"/>
    <cellStyle name="Incorrecto" xfId="6" builtinId="27" customBuiltin="1"/>
    <cellStyle name="Millares 2" xfId="41"/>
    <cellStyle name="Neutral" xfId="7" builtinId="28" customBuiltin="1"/>
    <cellStyle name="Normal" xfId="0" builtinId="0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2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workbookViewId="0">
      <selection activeCell="F4" sqref="F4"/>
    </sheetView>
  </sheetViews>
  <sheetFormatPr baseColWidth="10" defaultRowHeight="14.4" x14ac:dyDescent="0.3"/>
  <cols>
    <col min="2" max="2" width="44" bestFit="1" customWidth="1"/>
    <col min="3" max="3" width="14" bestFit="1" customWidth="1"/>
    <col min="4" max="4" width="9.109375" customWidth="1"/>
    <col min="5" max="5" width="13.109375" bestFit="1" customWidth="1"/>
    <col min="6" max="6" width="8.88671875" bestFit="1" customWidth="1"/>
    <col min="7" max="7" width="9.88671875" bestFit="1" customWidth="1"/>
    <col min="8" max="8" width="13" bestFit="1" customWidth="1"/>
    <col min="9" max="9" width="10.5546875" bestFit="1" customWidth="1"/>
    <col min="13" max="13" width="15.5546875" customWidth="1"/>
    <col min="16" max="16" width="13" bestFit="1" customWidth="1"/>
  </cols>
  <sheetData>
    <row r="1" spans="1:9" ht="15" thickBot="1" x14ac:dyDescent="0.35">
      <c r="H1" s="26" t="s">
        <v>59</v>
      </c>
      <c r="I1" s="26"/>
    </row>
    <row r="2" spans="1:9" ht="15" thickBot="1" x14ac:dyDescent="0.35">
      <c r="E2" s="22" t="s">
        <v>41</v>
      </c>
      <c r="F2" s="22" t="s">
        <v>40</v>
      </c>
      <c r="G2" s="22" t="s">
        <v>57</v>
      </c>
      <c r="H2" s="22" t="s">
        <v>58</v>
      </c>
      <c r="I2" s="22" t="s">
        <v>40</v>
      </c>
    </row>
    <row r="3" spans="1:9" ht="15" thickBot="1" x14ac:dyDescent="0.35">
      <c r="A3" s="2">
        <v>1</v>
      </c>
      <c r="B3" s="3" t="s">
        <v>0</v>
      </c>
      <c r="C3" s="4" t="s">
        <v>1</v>
      </c>
      <c r="D3" s="5" t="s">
        <v>2</v>
      </c>
      <c r="E3" s="6">
        <v>135200</v>
      </c>
      <c r="F3" s="6">
        <v>38500</v>
      </c>
      <c r="G3" s="20">
        <v>1</v>
      </c>
      <c r="H3" s="6">
        <f>+E3*G3</f>
        <v>135200</v>
      </c>
      <c r="I3" s="6">
        <f>+F3*G3</f>
        <v>38500</v>
      </c>
    </row>
    <row r="4" spans="1:9" ht="15" thickBot="1" x14ac:dyDescent="0.35">
      <c r="A4" s="7">
        <f>+A3+1</f>
        <v>2</v>
      </c>
      <c r="B4" s="3" t="s">
        <v>60</v>
      </c>
      <c r="C4" s="8" t="s">
        <v>4</v>
      </c>
      <c r="D4" s="9" t="s">
        <v>2</v>
      </c>
      <c r="E4" s="10">
        <v>185000</v>
      </c>
      <c r="F4" s="6">
        <v>100000</v>
      </c>
      <c r="G4" s="20">
        <v>3</v>
      </c>
      <c r="H4" s="6">
        <f t="shared" ref="H4:H5" si="0">+E4*G4</f>
        <v>555000</v>
      </c>
      <c r="I4" s="6">
        <f t="shared" ref="I4:I5" si="1">+F4*G4</f>
        <v>300000</v>
      </c>
    </row>
    <row r="5" spans="1:9" ht="15" thickBot="1" x14ac:dyDescent="0.35">
      <c r="A5" s="7">
        <f t="shared" ref="A5:A34" si="2">+A4+1</f>
        <v>3</v>
      </c>
      <c r="B5" s="3" t="s">
        <v>61</v>
      </c>
      <c r="C5" s="8" t="s">
        <v>4</v>
      </c>
      <c r="D5" s="9" t="s">
        <v>2</v>
      </c>
      <c r="E5" s="10">
        <v>215000</v>
      </c>
      <c r="F5" s="6">
        <v>120000</v>
      </c>
      <c r="G5" s="20">
        <v>2</v>
      </c>
      <c r="H5" s="6">
        <f t="shared" si="0"/>
        <v>430000</v>
      </c>
      <c r="I5" s="6">
        <f t="shared" si="1"/>
        <v>240000</v>
      </c>
    </row>
    <row r="6" spans="1:9" ht="15" thickBot="1" x14ac:dyDescent="0.35">
      <c r="A6" s="7">
        <f t="shared" si="2"/>
        <v>4</v>
      </c>
      <c r="B6" s="1" t="s">
        <v>3</v>
      </c>
      <c r="C6" s="8" t="s">
        <v>4</v>
      </c>
      <c r="D6" s="9" t="s">
        <v>2</v>
      </c>
      <c r="E6" s="10">
        <v>442000</v>
      </c>
      <c r="F6" s="6">
        <f>2630*47</f>
        <v>123610</v>
      </c>
      <c r="G6" s="20">
        <v>1</v>
      </c>
      <c r="H6" s="6">
        <f t="shared" ref="H6:H34" si="3">+E6*G6</f>
        <v>442000</v>
      </c>
      <c r="I6" s="6">
        <f t="shared" ref="I6:I32" si="4">+F6*G6</f>
        <v>123610</v>
      </c>
    </row>
    <row r="7" spans="1:9" ht="15" thickBot="1" x14ac:dyDescent="0.35">
      <c r="A7" s="7">
        <f t="shared" si="2"/>
        <v>5</v>
      </c>
      <c r="B7" s="1" t="s">
        <v>5</v>
      </c>
      <c r="C7" s="8" t="s">
        <v>4</v>
      </c>
      <c r="D7" s="9" t="s">
        <v>2</v>
      </c>
      <c r="E7" s="10">
        <v>483600</v>
      </c>
      <c r="F7" s="6">
        <f>2900*47</f>
        <v>136300</v>
      </c>
      <c r="G7" s="20">
        <v>1</v>
      </c>
      <c r="H7" s="6">
        <f t="shared" si="3"/>
        <v>483600</v>
      </c>
      <c r="I7" s="6">
        <f t="shared" si="4"/>
        <v>136300</v>
      </c>
    </row>
    <row r="8" spans="1:9" ht="15" thickBot="1" x14ac:dyDescent="0.35">
      <c r="A8" s="7">
        <f t="shared" si="2"/>
        <v>6</v>
      </c>
      <c r="B8" s="1" t="s">
        <v>6</v>
      </c>
      <c r="C8" s="8" t="s">
        <v>4</v>
      </c>
      <c r="D8" s="9" t="s">
        <v>2</v>
      </c>
      <c r="E8" s="10">
        <v>169000</v>
      </c>
      <c r="F8" s="6">
        <f>1530*47</f>
        <v>71910</v>
      </c>
      <c r="G8" s="20">
        <v>1</v>
      </c>
      <c r="H8" s="6">
        <f t="shared" si="3"/>
        <v>169000</v>
      </c>
      <c r="I8" s="6">
        <f t="shared" si="4"/>
        <v>71910</v>
      </c>
    </row>
    <row r="9" spans="1:9" ht="15" thickBot="1" x14ac:dyDescent="0.35">
      <c r="A9" s="7">
        <f t="shared" si="2"/>
        <v>7</v>
      </c>
      <c r="B9" s="1" t="s">
        <v>7</v>
      </c>
      <c r="C9" s="8" t="s">
        <v>8</v>
      </c>
      <c r="D9" s="9" t="s">
        <v>2</v>
      </c>
      <c r="E9" s="10">
        <v>158600</v>
      </c>
      <c r="F9" s="6"/>
      <c r="G9" s="20">
        <v>1</v>
      </c>
      <c r="H9" s="6">
        <f t="shared" si="3"/>
        <v>158600</v>
      </c>
      <c r="I9" s="6">
        <f t="shared" si="4"/>
        <v>0</v>
      </c>
    </row>
    <row r="10" spans="1:9" ht="15" thickBot="1" x14ac:dyDescent="0.35">
      <c r="A10" s="7">
        <f t="shared" si="2"/>
        <v>8</v>
      </c>
      <c r="B10" s="1" t="s">
        <v>9</v>
      </c>
      <c r="C10" s="8" t="s">
        <v>4</v>
      </c>
      <c r="D10" s="9" t="s">
        <v>2</v>
      </c>
      <c r="E10" s="10">
        <v>366600</v>
      </c>
      <c r="F10" s="6"/>
      <c r="G10" s="20">
        <v>1</v>
      </c>
      <c r="H10" s="6">
        <f t="shared" si="3"/>
        <v>366600</v>
      </c>
      <c r="I10" s="6">
        <f t="shared" si="4"/>
        <v>0</v>
      </c>
    </row>
    <row r="11" spans="1:9" ht="15" thickBot="1" x14ac:dyDescent="0.35">
      <c r="A11" s="7">
        <f t="shared" si="2"/>
        <v>9</v>
      </c>
      <c r="B11" s="1" t="s">
        <v>10</v>
      </c>
      <c r="C11" s="8" t="s">
        <v>4</v>
      </c>
      <c r="D11" s="9" t="s">
        <v>2</v>
      </c>
      <c r="E11" s="10">
        <v>122200</v>
      </c>
      <c r="F11" s="6">
        <f>1150*47</f>
        <v>54050</v>
      </c>
      <c r="G11" s="20">
        <v>4</v>
      </c>
      <c r="H11" s="6">
        <f t="shared" si="3"/>
        <v>488800</v>
      </c>
      <c r="I11" s="6">
        <f t="shared" si="4"/>
        <v>216200</v>
      </c>
    </row>
    <row r="12" spans="1:9" ht="15" thickBot="1" x14ac:dyDescent="0.35">
      <c r="A12" s="7">
        <f t="shared" si="2"/>
        <v>10</v>
      </c>
      <c r="B12" s="1" t="s">
        <v>11</v>
      </c>
      <c r="C12" s="8" t="s">
        <v>4</v>
      </c>
      <c r="D12" s="9" t="s">
        <v>2</v>
      </c>
      <c r="E12" s="10">
        <v>2860000</v>
      </c>
      <c r="F12" s="6">
        <v>1300000</v>
      </c>
      <c r="G12" s="20">
        <v>1</v>
      </c>
      <c r="H12" s="6">
        <f t="shared" si="3"/>
        <v>2860000</v>
      </c>
      <c r="I12" s="6">
        <f t="shared" si="4"/>
        <v>1300000</v>
      </c>
    </row>
    <row r="13" spans="1:9" ht="15" thickBot="1" x14ac:dyDescent="0.35">
      <c r="A13" s="7">
        <f t="shared" si="2"/>
        <v>11</v>
      </c>
      <c r="B13" s="1" t="s">
        <v>12</v>
      </c>
      <c r="C13" s="8" t="s">
        <v>36</v>
      </c>
      <c r="D13" s="9" t="s">
        <v>2</v>
      </c>
      <c r="E13" s="10">
        <f>1.61*52</f>
        <v>83.72</v>
      </c>
      <c r="F13" s="6"/>
      <c r="G13" s="20"/>
      <c r="H13" s="6">
        <f t="shared" si="3"/>
        <v>0</v>
      </c>
      <c r="I13" s="6">
        <f t="shared" si="4"/>
        <v>0</v>
      </c>
    </row>
    <row r="14" spans="1:9" ht="15" thickBot="1" x14ac:dyDescent="0.35">
      <c r="A14" s="7">
        <f t="shared" si="2"/>
        <v>12</v>
      </c>
      <c r="B14" s="1" t="s">
        <v>15</v>
      </c>
      <c r="C14" s="8"/>
      <c r="D14" s="9"/>
      <c r="E14" s="11"/>
      <c r="F14" s="6"/>
      <c r="G14" s="20"/>
      <c r="H14" s="6">
        <f t="shared" si="3"/>
        <v>0</v>
      </c>
      <c r="I14" s="6">
        <f t="shared" si="4"/>
        <v>0</v>
      </c>
    </row>
    <row r="15" spans="1:9" ht="15" thickBot="1" x14ac:dyDescent="0.35">
      <c r="A15" s="7">
        <f t="shared" si="2"/>
        <v>13</v>
      </c>
      <c r="B15" s="1" t="s">
        <v>38</v>
      </c>
      <c r="C15" s="8" t="s">
        <v>36</v>
      </c>
      <c r="D15" s="9" t="s">
        <v>2</v>
      </c>
      <c r="E15" s="10">
        <f>1.61*52</f>
        <v>83.72</v>
      </c>
      <c r="F15" s="6"/>
      <c r="G15" s="20"/>
      <c r="H15" s="6">
        <f t="shared" si="3"/>
        <v>0</v>
      </c>
      <c r="I15" s="6">
        <f t="shared" si="4"/>
        <v>0</v>
      </c>
    </row>
    <row r="16" spans="1:9" ht="15" thickBot="1" x14ac:dyDescent="0.35">
      <c r="A16" s="7">
        <f t="shared" si="2"/>
        <v>14</v>
      </c>
      <c r="B16" s="1" t="s">
        <v>39</v>
      </c>
      <c r="C16" s="8" t="s">
        <v>36</v>
      </c>
      <c r="D16" s="9" t="s">
        <v>2</v>
      </c>
      <c r="E16" s="10">
        <f>3.14*52</f>
        <v>163.28</v>
      </c>
      <c r="F16" s="6"/>
      <c r="G16" s="20"/>
      <c r="H16" s="6">
        <f t="shared" si="3"/>
        <v>0</v>
      </c>
      <c r="I16" s="6">
        <f t="shared" si="4"/>
        <v>0</v>
      </c>
    </row>
    <row r="17" spans="1:14" ht="15" thickBot="1" x14ac:dyDescent="0.35">
      <c r="A17" s="7">
        <f t="shared" si="2"/>
        <v>15</v>
      </c>
      <c r="B17" s="1" t="s">
        <v>37</v>
      </c>
      <c r="C17" s="8" t="s">
        <v>13</v>
      </c>
      <c r="D17" s="9" t="s">
        <v>2</v>
      </c>
      <c r="E17" s="11" t="s">
        <v>14</v>
      </c>
      <c r="F17" s="6"/>
      <c r="G17" s="20"/>
      <c r="H17" s="6"/>
      <c r="I17" s="6">
        <f t="shared" si="4"/>
        <v>0</v>
      </c>
    </row>
    <row r="18" spans="1:14" ht="15" thickBot="1" x14ac:dyDescent="0.35">
      <c r="A18" s="7">
        <f t="shared" si="2"/>
        <v>16</v>
      </c>
      <c r="B18" s="1" t="s">
        <v>16</v>
      </c>
      <c r="C18" s="8" t="s">
        <v>17</v>
      </c>
      <c r="D18" s="9" t="s">
        <v>2</v>
      </c>
      <c r="E18" s="10">
        <v>3900</v>
      </c>
      <c r="F18" s="6"/>
      <c r="G18" s="20"/>
      <c r="H18" s="6">
        <f t="shared" si="3"/>
        <v>0</v>
      </c>
      <c r="I18" s="6">
        <f t="shared" si="4"/>
        <v>0</v>
      </c>
      <c r="N18">
        <v>1</v>
      </c>
    </row>
    <row r="19" spans="1:14" ht="15" thickBot="1" x14ac:dyDescent="0.35">
      <c r="A19" s="7">
        <f t="shared" si="2"/>
        <v>17</v>
      </c>
      <c r="B19" s="1" t="s">
        <v>18</v>
      </c>
      <c r="C19" s="8" t="s">
        <v>17</v>
      </c>
      <c r="D19" s="9" t="s">
        <v>2</v>
      </c>
      <c r="E19" s="10">
        <v>1600</v>
      </c>
      <c r="F19" s="6"/>
      <c r="G19" s="20"/>
      <c r="H19" s="6">
        <f t="shared" si="3"/>
        <v>0</v>
      </c>
      <c r="I19" s="6">
        <f t="shared" si="4"/>
        <v>0</v>
      </c>
    </row>
    <row r="20" spans="1:14" ht="15" thickBot="1" x14ac:dyDescent="0.35">
      <c r="A20" s="7">
        <f t="shared" si="2"/>
        <v>18</v>
      </c>
      <c r="B20" s="1" t="s">
        <v>19</v>
      </c>
      <c r="C20" s="8" t="s">
        <v>17</v>
      </c>
      <c r="D20" s="9" t="s">
        <v>2</v>
      </c>
      <c r="E20" s="10">
        <v>1600</v>
      </c>
      <c r="F20" s="6"/>
      <c r="G20" s="20"/>
      <c r="H20" s="6">
        <f t="shared" si="3"/>
        <v>0</v>
      </c>
      <c r="I20" s="6">
        <f t="shared" si="4"/>
        <v>0</v>
      </c>
    </row>
    <row r="21" spans="1:14" ht="15" thickBot="1" x14ac:dyDescent="0.35">
      <c r="A21" s="7">
        <f t="shared" si="2"/>
        <v>19</v>
      </c>
      <c r="B21" s="1" t="s">
        <v>20</v>
      </c>
      <c r="C21" s="8" t="s">
        <v>1</v>
      </c>
      <c r="D21" s="9" t="s">
        <v>2</v>
      </c>
      <c r="E21" s="10">
        <v>96720</v>
      </c>
      <c r="F21" s="6">
        <v>28250</v>
      </c>
      <c r="G21" s="20">
        <v>1</v>
      </c>
      <c r="H21" s="6">
        <f t="shared" si="3"/>
        <v>96720</v>
      </c>
      <c r="I21" s="6">
        <f t="shared" si="4"/>
        <v>28250</v>
      </c>
    </row>
    <row r="22" spans="1:14" ht="15" thickBot="1" x14ac:dyDescent="0.35">
      <c r="A22" s="7">
        <f t="shared" si="2"/>
        <v>20</v>
      </c>
      <c r="B22" s="1" t="s">
        <v>21</v>
      </c>
      <c r="C22" s="8" t="s">
        <v>1</v>
      </c>
      <c r="D22" s="9" t="s">
        <v>2</v>
      </c>
      <c r="E22" s="10">
        <v>57980</v>
      </c>
      <c r="F22" s="6"/>
      <c r="G22" s="20">
        <v>1</v>
      </c>
      <c r="H22" s="6">
        <f t="shared" si="3"/>
        <v>57980</v>
      </c>
      <c r="I22" s="6">
        <f t="shared" si="4"/>
        <v>0</v>
      </c>
    </row>
    <row r="23" spans="1:14" ht="15" thickBot="1" x14ac:dyDescent="0.35">
      <c r="A23" s="7">
        <f t="shared" si="2"/>
        <v>21</v>
      </c>
      <c r="B23" s="1" t="s">
        <v>22</v>
      </c>
      <c r="C23" s="8" t="s">
        <v>1</v>
      </c>
      <c r="D23" s="9" t="s">
        <v>2</v>
      </c>
      <c r="E23" s="10">
        <v>145600</v>
      </c>
      <c r="F23" s="6"/>
      <c r="G23" s="20">
        <v>1</v>
      </c>
      <c r="H23" s="6">
        <f t="shared" si="3"/>
        <v>145600</v>
      </c>
      <c r="I23" s="6">
        <f t="shared" si="4"/>
        <v>0</v>
      </c>
    </row>
    <row r="24" spans="1:14" ht="15" thickBot="1" x14ac:dyDescent="0.35">
      <c r="A24" s="7">
        <f t="shared" si="2"/>
        <v>22</v>
      </c>
      <c r="B24" s="1" t="s">
        <v>23</v>
      </c>
      <c r="C24" s="8" t="s">
        <v>1</v>
      </c>
      <c r="D24" s="9" t="s">
        <v>2</v>
      </c>
      <c r="E24" s="10">
        <v>131820</v>
      </c>
      <c r="F24" s="6">
        <f>1100*47</f>
        <v>51700</v>
      </c>
      <c r="G24" s="20">
        <v>3</v>
      </c>
      <c r="H24" s="6">
        <f t="shared" si="3"/>
        <v>395460</v>
      </c>
      <c r="I24" s="6">
        <f t="shared" si="4"/>
        <v>155100</v>
      </c>
    </row>
    <row r="25" spans="1:14" ht="15" thickBot="1" x14ac:dyDescent="0.35">
      <c r="A25" s="7">
        <f t="shared" si="2"/>
        <v>23</v>
      </c>
      <c r="B25" s="1" t="s">
        <v>24</v>
      </c>
      <c r="C25" s="8" t="s">
        <v>1</v>
      </c>
      <c r="D25" s="9" t="s">
        <v>2</v>
      </c>
      <c r="E25" s="10">
        <v>131820</v>
      </c>
      <c r="F25" s="6">
        <f>1100*47</f>
        <v>51700</v>
      </c>
      <c r="G25" s="20">
        <v>3</v>
      </c>
      <c r="H25" s="6">
        <f t="shared" si="3"/>
        <v>395460</v>
      </c>
      <c r="I25" s="6">
        <f t="shared" si="4"/>
        <v>155100</v>
      </c>
    </row>
    <row r="26" spans="1:14" ht="15" thickBot="1" x14ac:dyDescent="0.35">
      <c r="A26" s="7">
        <f t="shared" si="2"/>
        <v>24</v>
      </c>
      <c r="B26" s="1" t="s">
        <v>25</v>
      </c>
      <c r="C26" s="8" t="s">
        <v>1</v>
      </c>
      <c r="D26" s="9" t="s">
        <v>2</v>
      </c>
      <c r="E26" s="10">
        <v>78000</v>
      </c>
      <c r="F26" s="6"/>
      <c r="G26" s="20">
        <v>1</v>
      </c>
      <c r="H26" s="6">
        <f t="shared" si="3"/>
        <v>78000</v>
      </c>
      <c r="I26" s="6">
        <f t="shared" si="4"/>
        <v>0</v>
      </c>
    </row>
    <row r="27" spans="1:14" ht="15" thickBot="1" x14ac:dyDescent="0.35">
      <c r="A27" s="7">
        <f t="shared" si="2"/>
        <v>25</v>
      </c>
      <c r="B27" s="1" t="s">
        <v>26</v>
      </c>
      <c r="C27" s="8" t="s">
        <v>1</v>
      </c>
      <c r="D27" s="9" t="s">
        <v>2</v>
      </c>
      <c r="E27" s="10">
        <v>33800</v>
      </c>
      <c r="F27" s="6">
        <v>30000</v>
      </c>
      <c r="G27" s="20">
        <v>1</v>
      </c>
      <c r="H27" s="6">
        <f t="shared" si="3"/>
        <v>33800</v>
      </c>
      <c r="I27" s="6">
        <f t="shared" si="4"/>
        <v>30000</v>
      </c>
    </row>
    <row r="28" spans="1:14" ht="15" thickBot="1" x14ac:dyDescent="0.35">
      <c r="A28" s="7">
        <f t="shared" si="2"/>
        <v>26</v>
      </c>
      <c r="B28" s="1" t="s">
        <v>27</v>
      </c>
      <c r="C28" s="8" t="s">
        <v>1</v>
      </c>
      <c r="D28" s="9" t="s">
        <v>2</v>
      </c>
      <c r="E28" s="10">
        <v>87000</v>
      </c>
      <c r="F28" s="6">
        <v>82000</v>
      </c>
      <c r="G28" s="20">
        <v>1</v>
      </c>
      <c r="H28" s="6">
        <f t="shared" si="3"/>
        <v>87000</v>
      </c>
      <c r="I28" s="6">
        <f t="shared" si="4"/>
        <v>82000</v>
      </c>
    </row>
    <row r="29" spans="1:14" ht="15" thickBot="1" x14ac:dyDescent="0.35">
      <c r="A29" s="7">
        <f t="shared" si="2"/>
        <v>27</v>
      </c>
      <c r="B29" s="1" t="s">
        <v>28</v>
      </c>
      <c r="C29" s="8" t="s">
        <v>29</v>
      </c>
      <c r="D29" s="9" t="s">
        <v>2</v>
      </c>
      <c r="E29" s="10">
        <v>16170</v>
      </c>
      <c r="F29" s="6">
        <f>250000/30</f>
        <v>8333.3333333333339</v>
      </c>
      <c r="G29" s="20">
        <v>3</v>
      </c>
      <c r="H29" s="6">
        <f t="shared" si="3"/>
        <v>48510</v>
      </c>
      <c r="I29" s="6">
        <f t="shared" si="4"/>
        <v>25000</v>
      </c>
    </row>
    <row r="30" spans="1:14" ht="15" thickBot="1" x14ac:dyDescent="0.35">
      <c r="A30" s="7">
        <f t="shared" si="2"/>
        <v>28</v>
      </c>
      <c r="B30" s="1" t="s">
        <v>30</v>
      </c>
      <c r="C30" s="8" t="s">
        <v>29</v>
      </c>
      <c r="D30" s="9" t="s">
        <v>2</v>
      </c>
      <c r="E30" s="10">
        <v>15250</v>
      </c>
      <c r="F30" s="6">
        <f>225000/30</f>
        <v>7500</v>
      </c>
      <c r="G30" s="20">
        <v>1</v>
      </c>
      <c r="H30" s="6">
        <f t="shared" si="3"/>
        <v>15250</v>
      </c>
      <c r="I30" s="6">
        <f t="shared" si="4"/>
        <v>7500</v>
      </c>
    </row>
    <row r="31" spans="1:14" ht="15" thickBot="1" x14ac:dyDescent="0.35">
      <c r="A31" s="7">
        <f t="shared" si="2"/>
        <v>29</v>
      </c>
      <c r="B31" s="1" t="s">
        <v>31</v>
      </c>
      <c r="C31" s="8" t="s">
        <v>29</v>
      </c>
      <c r="D31" s="9" t="s">
        <v>2</v>
      </c>
      <c r="E31" s="10">
        <v>19251</v>
      </c>
      <c r="F31" s="6">
        <f>280000/30</f>
        <v>9333.3333333333339</v>
      </c>
      <c r="G31" s="20">
        <v>1</v>
      </c>
      <c r="H31" s="6">
        <f t="shared" si="3"/>
        <v>19251</v>
      </c>
      <c r="I31" s="6">
        <f t="shared" si="4"/>
        <v>9333.3333333333339</v>
      </c>
    </row>
    <row r="32" spans="1:14" ht="15" thickBot="1" x14ac:dyDescent="0.35">
      <c r="A32" s="7">
        <f>+A31+1</f>
        <v>30</v>
      </c>
      <c r="B32" s="1" t="s">
        <v>32</v>
      </c>
      <c r="C32" s="8" t="s">
        <v>1</v>
      </c>
      <c r="D32" s="9" t="s">
        <v>2</v>
      </c>
      <c r="E32" s="10">
        <v>330000</v>
      </c>
      <c r="F32" s="6">
        <v>230000</v>
      </c>
      <c r="G32" s="20">
        <v>1</v>
      </c>
      <c r="H32" s="6">
        <f t="shared" si="3"/>
        <v>330000</v>
      </c>
      <c r="I32" s="6">
        <f t="shared" si="4"/>
        <v>230000</v>
      </c>
    </row>
    <row r="33" spans="1:17" ht="15" thickBot="1" x14ac:dyDescent="0.35">
      <c r="A33" s="7">
        <f t="shared" si="2"/>
        <v>31</v>
      </c>
      <c r="B33" s="1" t="s">
        <v>33</v>
      </c>
      <c r="C33" s="8" t="s">
        <v>34</v>
      </c>
      <c r="D33" s="9" t="s">
        <v>2</v>
      </c>
      <c r="E33" s="10">
        <v>1820000</v>
      </c>
      <c r="F33" s="6">
        <f>600000+400000</f>
        <v>1000000</v>
      </c>
      <c r="G33" s="20">
        <v>1</v>
      </c>
      <c r="H33" s="6">
        <f t="shared" si="3"/>
        <v>1820000</v>
      </c>
      <c r="I33" s="6">
        <v>700000</v>
      </c>
    </row>
    <row r="34" spans="1:17" ht="15" thickBot="1" x14ac:dyDescent="0.35">
      <c r="A34" s="7">
        <f t="shared" si="2"/>
        <v>32</v>
      </c>
      <c r="B34" s="1" t="s">
        <v>35</v>
      </c>
      <c r="C34" s="8" t="s">
        <v>34</v>
      </c>
      <c r="D34" s="9" t="s">
        <v>2</v>
      </c>
      <c r="E34" s="10">
        <v>1820000</v>
      </c>
      <c r="F34" s="6">
        <f>600000+400000</f>
        <v>1000000</v>
      </c>
      <c r="G34" s="20">
        <v>1</v>
      </c>
      <c r="H34" s="6">
        <f t="shared" si="3"/>
        <v>1820000</v>
      </c>
      <c r="I34" s="6">
        <v>700000</v>
      </c>
    </row>
    <row r="35" spans="1:17" x14ac:dyDescent="0.3">
      <c r="H35" s="23">
        <f>SUM(H3:H34)</f>
        <v>11431831</v>
      </c>
      <c r="I35" s="23">
        <f>SUM(I3:I34)</f>
        <v>4548803.333333334</v>
      </c>
    </row>
    <row r="36" spans="1:17" x14ac:dyDescent="0.3">
      <c r="A36" t="s">
        <v>56</v>
      </c>
    </row>
    <row r="37" spans="1:17" ht="19.8" customHeight="1" thickBot="1" x14ac:dyDescent="0.35">
      <c r="A37" s="24" t="s">
        <v>42</v>
      </c>
      <c r="B37" s="25" t="s">
        <v>43</v>
      </c>
      <c r="C37" s="25" t="s">
        <v>44</v>
      </c>
      <c r="D37" s="25" t="s">
        <v>45</v>
      </c>
      <c r="E37" s="17">
        <v>43009</v>
      </c>
      <c r="F37" s="17">
        <v>43191</v>
      </c>
      <c r="G37" s="17">
        <v>43282</v>
      </c>
      <c r="H37" s="17">
        <v>43374</v>
      </c>
      <c r="I37" s="17">
        <v>43405</v>
      </c>
      <c r="J37" s="17">
        <v>43497</v>
      </c>
      <c r="K37" s="17">
        <v>43525</v>
      </c>
      <c r="L37" s="17">
        <v>43617</v>
      </c>
      <c r="M37" s="21"/>
    </row>
    <row r="38" spans="1:17" ht="19.2" customHeight="1" thickBot="1" x14ac:dyDescent="0.35">
      <c r="A38" s="24"/>
      <c r="B38" s="25"/>
      <c r="C38" s="25"/>
      <c r="D38" s="25"/>
      <c r="E38" s="18">
        <v>6.5159393526494469E-2</v>
      </c>
      <c r="F38" s="18">
        <v>0.1564224291583014</v>
      </c>
      <c r="G38" s="18">
        <v>9.8977197991485522E-2</v>
      </c>
      <c r="H38" s="18">
        <v>0.15721105351254527</v>
      </c>
      <c r="I38" s="18">
        <v>5.4901472832357801E-2</v>
      </c>
      <c r="J38" s="18">
        <v>6.2634172170780822E-2</v>
      </c>
      <c r="K38" s="18">
        <v>7.6989031965109866E-2</v>
      </c>
      <c r="L38" s="18">
        <v>9.9525567257888525E-2</v>
      </c>
      <c r="M38" s="22" t="s">
        <v>41</v>
      </c>
      <c r="N38" s="22" t="s">
        <v>40</v>
      </c>
      <c r="O38" s="22" t="s">
        <v>57</v>
      </c>
      <c r="P38" s="22" t="s">
        <v>58</v>
      </c>
      <c r="Q38" s="22" t="s">
        <v>40</v>
      </c>
    </row>
    <row r="39" spans="1:17" ht="15" thickBot="1" x14ac:dyDescent="0.35">
      <c r="A39" s="12">
        <v>1</v>
      </c>
      <c r="B39" s="13" t="s">
        <v>46</v>
      </c>
      <c r="C39" s="14" t="s">
        <v>2</v>
      </c>
      <c r="D39" s="15">
        <v>215.04</v>
      </c>
      <c r="E39" s="16">
        <v>229.05187598393735</v>
      </c>
      <c r="F39" s="16">
        <v>264.88072682861082</v>
      </c>
      <c r="G39" s="16">
        <v>291.09787897205484</v>
      </c>
      <c r="H39" s="16">
        <v>336.861683200519</v>
      </c>
      <c r="I39" s="16">
        <v>355.35588574901459</v>
      </c>
      <c r="J39" s="16">
        <v>377.61330747891867</v>
      </c>
      <c r="K39" s="16">
        <v>406.68539047886401</v>
      </c>
      <c r="L39" s="16">
        <v>447.16098466176885</v>
      </c>
      <c r="M39" s="6"/>
      <c r="N39" s="6"/>
      <c r="O39" s="20"/>
      <c r="P39" s="6"/>
      <c r="Q39" s="6"/>
    </row>
    <row r="40" spans="1:17" ht="15" thickBot="1" x14ac:dyDescent="0.35">
      <c r="A40" s="12">
        <v>2</v>
      </c>
      <c r="B40" s="13" t="s">
        <v>47</v>
      </c>
      <c r="C40" s="14" t="s">
        <v>2</v>
      </c>
      <c r="D40" s="15">
        <v>157.44</v>
      </c>
      <c r="E40" s="16">
        <v>167.69869491681129</v>
      </c>
      <c r="F40" s="16">
        <v>193.9305321423758</v>
      </c>
      <c r="G40" s="16">
        <v>213.12523281882588</v>
      </c>
      <c r="H40" s="16">
        <v>246.63087520037999</v>
      </c>
      <c r="I40" s="16">
        <v>260.17127349481427</v>
      </c>
      <c r="J40" s="16">
        <v>276.46688583277978</v>
      </c>
      <c r="K40" s="16">
        <v>297.75180374345405</v>
      </c>
      <c r="L40" s="16">
        <v>327.38572091308083</v>
      </c>
      <c r="M40" s="6"/>
      <c r="N40" s="6"/>
      <c r="O40" s="20"/>
      <c r="P40" s="6"/>
      <c r="Q40" s="6"/>
    </row>
    <row r="41" spans="1:17" ht="15" thickBot="1" x14ac:dyDescent="0.35">
      <c r="A41" s="12">
        <v>3</v>
      </c>
      <c r="B41" s="13" t="s">
        <v>48</v>
      </c>
      <c r="C41" s="14" t="s">
        <v>2</v>
      </c>
      <c r="D41" s="15">
        <v>3825.6</v>
      </c>
      <c r="E41" s="16">
        <v>4074.8737758749571</v>
      </c>
      <c r="F41" s="16">
        <v>4712.2754304107775</v>
      </c>
      <c r="G41" s="16">
        <v>5178.6832486769581</v>
      </c>
      <c r="H41" s="16">
        <v>5992.8294980092332</v>
      </c>
      <c r="I41" s="16">
        <v>6321.8446638831392</v>
      </c>
      <c r="J41" s="16">
        <v>6717.8081709977278</v>
      </c>
      <c r="K41" s="16">
        <v>7235.0057190101479</v>
      </c>
      <c r="L41" s="16">
        <v>7955.0737673087006</v>
      </c>
      <c r="M41" s="6"/>
      <c r="N41" s="6"/>
      <c r="O41" s="20"/>
      <c r="P41" s="6"/>
      <c r="Q41" s="6"/>
    </row>
    <row r="42" spans="1:17" ht="15" thickBot="1" x14ac:dyDescent="0.35">
      <c r="A42" s="12">
        <v>4</v>
      </c>
      <c r="B42" s="13" t="s">
        <v>49</v>
      </c>
      <c r="C42" s="14" t="s">
        <v>2</v>
      </c>
      <c r="D42" s="15">
        <v>78.72</v>
      </c>
      <c r="E42" s="16">
        <v>83.849347458405646</v>
      </c>
      <c r="F42" s="16">
        <v>96.965266071187898</v>
      </c>
      <c r="G42" s="16">
        <v>106.56261640941294</v>
      </c>
      <c r="H42" s="16">
        <v>123.31543760018999</v>
      </c>
      <c r="I42" s="16">
        <v>130.08563674740714</v>
      </c>
      <c r="J42" s="16">
        <v>138.23344291638989</v>
      </c>
      <c r="K42" s="16">
        <v>148.87590187172702</v>
      </c>
      <c r="L42" s="16">
        <v>163.69286045654042</v>
      </c>
      <c r="M42" s="6"/>
      <c r="N42" s="6"/>
      <c r="O42" s="20"/>
      <c r="P42" s="6"/>
      <c r="Q42" s="6"/>
    </row>
    <row r="43" spans="1:17" ht="15" thickBot="1" x14ac:dyDescent="0.35">
      <c r="A43" s="12">
        <v>5</v>
      </c>
      <c r="B43" s="13" t="s">
        <v>50</v>
      </c>
      <c r="C43" s="14" t="s">
        <v>2</v>
      </c>
      <c r="D43" s="15">
        <v>340.8</v>
      </c>
      <c r="E43" s="16">
        <v>363.00632131382935</v>
      </c>
      <c r="F43" s="16">
        <v>419.78865189355741</v>
      </c>
      <c r="G43" s="16">
        <v>461.33815640660487</v>
      </c>
      <c r="H43" s="16">
        <v>533.86561400082257</v>
      </c>
      <c r="I43" s="16">
        <v>563.17562250401875</v>
      </c>
      <c r="J43" s="16">
        <v>598.44966140632209</v>
      </c>
      <c r="K43" s="16">
        <v>644.52372151784266</v>
      </c>
      <c r="L43" s="16">
        <v>708.67031051307129</v>
      </c>
      <c r="M43" s="6"/>
      <c r="N43" s="6"/>
      <c r="O43" s="20"/>
      <c r="P43" s="6"/>
      <c r="Q43" s="6"/>
    </row>
    <row r="44" spans="1:17" ht="15" thickBot="1" x14ac:dyDescent="0.35">
      <c r="A44" s="12">
        <v>6</v>
      </c>
      <c r="B44" s="19" t="s">
        <v>51</v>
      </c>
      <c r="C44" s="14" t="s">
        <v>2</v>
      </c>
      <c r="D44" s="15">
        <v>7776</v>
      </c>
      <c r="E44" s="16">
        <v>8282.6794440620215</v>
      </c>
      <c r="F44" s="16">
        <v>9578.2762826417329</v>
      </c>
      <c r="G44" s="16">
        <v>10526.307230685914</v>
      </c>
      <c r="H44" s="16">
        <v>12181.15908001877</v>
      </c>
      <c r="I44" s="16">
        <v>12849.922654317048</v>
      </c>
      <c r="J44" s="16">
        <v>13654.766922228759</v>
      </c>
      <c r="K44" s="16">
        <v>14706.034209280353</v>
      </c>
      <c r="L44" s="16">
        <v>16169.660606072894</v>
      </c>
      <c r="M44" s="6"/>
      <c r="N44" s="6">
        <f>250000/30</f>
        <v>8333.3333333333339</v>
      </c>
      <c r="O44" s="20">
        <v>90</v>
      </c>
      <c r="P44" s="6">
        <f>+L44*O44</f>
        <v>1455269.4545465605</v>
      </c>
      <c r="Q44" s="6">
        <f>250000*3</f>
        <v>750000</v>
      </c>
    </row>
    <row r="45" spans="1:17" ht="15" thickBot="1" x14ac:dyDescent="0.35">
      <c r="A45" s="12">
        <v>7</v>
      </c>
      <c r="B45" s="19" t="s">
        <v>52</v>
      </c>
      <c r="C45" s="14" t="s">
        <v>2</v>
      </c>
      <c r="D45" s="15">
        <v>3024</v>
      </c>
      <c r="E45" s="16">
        <v>3221.0420060241195</v>
      </c>
      <c r="F45" s="16">
        <v>3724.8852210273403</v>
      </c>
      <c r="G45" s="16">
        <v>4093.5639230445217</v>
      </c>
      <c r="H45" s="16">
        <v>4737.1174200072992</v>
      </c>
      <c r="I45" s="16">
        <v>4997.1921433455191</v>
      </c>
      <c r="J45" s="16">
        <v>5310.1871364222952</v>
      </c>
      <c r="K45" s="16">
        <v>5719.0133036090265</v>
      </c>
      <c r="L45" s="16">
        <v>6288.2013468061259</v>
      </c>
      <c r="M45" s="6"/>
      <c r="N45" s="6"/>
      <c r="O45" s="20"/>
      <c r="P45" s="6">
        <f t="shared" ref="P45:P47" si="5">+L45*O45</f>
        <v>0</v>
      </c>
      <c r="Q45" s="6"/>
    </row>
    <row r="46" spans="1:17" ht="15" thickBot="1" x14ac:dyDescent="0.35">
      <c r="A46" s="12">
        <v>8</v>
      </c>
      <c r="B46" s="19" t="s">
        <v>53</v>
      </c>
      <c r="C46" s="14" t="s">
        <v>2</v>
      </c>
      <c r="D46" s="15">
        <v>2976</v>
      </c>
      <c r="E46" s="16">
        <v>3169.9143551348475</v>
      </c>
      <c r="F46" s="16">
        <v>3665.760058788811</v>
      </c>
      <c r="G46" s="16">
        <v>4028.5867179168308</v>
      </c>
      <c r="H46" s="16">
        <v>4661.9250800071832</v>
      </c>
      <c r="I46" s="16">
        <v>4917.8716331336855</v>
      </c>
      <c r="J46" s="16">
        <v>5225.8984517171793</v>
      </c>
      <c r="K46" s="16">
        <v>5628.2353146628511</v>
      </c>
      <c r="L46" s="16">
        <v>6188.3886270155517</v>
      </c>
      <c r="M46" s="6"/>
      <c r="N46" s="6">
        <f>1900*1.56666666666667</f>
        <v>2976.6666666666665</v>
      </c>
      <c r="O46" s="20">
        <v>30</v>
      </c>
      <c r="P46" s="6">
        <f t="shared" si="5"/>
        <v>185651.65881046656</v>
      </c>
      <c r="Q46" s="6">
        <f>1500*50</f>
        <v>75000</v>
      </c>
    </row>
    <row r="47" spans="1:17" ht="15" thickBot="1" x14ac:dyDescent="0.35">
      <c r="A47" s="12">
        <v>9</v>
      </c>
      <c r="B47" s="19" t="s">
        <v>54</v>
      </c>
      <c r="C47" s="14" t="s">
        <v>2</v>
      </c>
      <c r="D47" s="15">
        <v>7536</v>
      </c>
      <c r="E47" s="16">
        <v>8027.041189615662</v>
      </c>
      <c r="F47" s="16">
        <v>9282.6504714490857</v>
      </c>
      <c r="G47" s="16">
        <v>10201.421205047458</v>
      </c>
      <c r="H47" s="16">
        <v>11805.197380018188</v>
      </c>
      <c r="I47" s="16">
        <v>12453.320103257878</v>
      </c>
      <c r="J47" s="16">
        <v>13233.323498703177</v>
      </c>
      <c r="K47" s="16">
        <v>14252.144264549475</v>
      </c>
      <c r="L47" s="16">
        <v>15670.597007120025</v>
      </c>
      <c r="M47" s="6"/>
      <c r="N47" s="6"/>
      <c r="O47" s="20">
        <v>30</v>
      </c>
      <c r="P47" s="6">
        <f t="shared" si="5"/>
        <v>470117.91021360073</v>
      </c>
      <c r="Q47" s="6">
        <f>2500*50</f>
        <v>125000</v>
      </c>
    </row>
    <row r="48" spans="1:17" ht="15" thickBot="1" x14ac:dyDescent="0.35">
      <c r="A48" s="12">
        <v>10</v>
      </c>
      <c r="B48" s="13" t="s">
        <v>55</v>
      </c>
      <c r="C48" s="14" t="s">
        <v>2</v>
      </c>
      <c r="D48" s="15">
        <v>350.4</v>
      </c>
      <c r="E48" s="16">
        <v>373.23185149168364</v>
      </c>
      <c r="F48" s="16">
        <v>431.61368434126319</v>
      </c>
      <c r="G48" s="16">
        <v>474.33359743214294</v>
      </c>
      <c r="H48" s="16">
        <v>548.90408200084562</v>
      </c>
      <c r="I48" s="16">
        <v>579.03972454638529</v>
      </c>
      <c r="J48" s="16">
        <v>615.30739834734504</v>
      </c>
      <c r="K48" s="16">
        <v>662.67931930707732</v>
      </c>
      <c r="L48" s="16">
        <v>728.63285447118562</v>
      </c>
      <c r="M48" s="6"/>
      <c r="N48" s="6"/>
      <c r="O48" s="20"/>
      <c r="P48" s="6"/>
      <c r="Q48" s="6"/>
    </row>
    <row r="49" spans="16:17" x14ac:dyDescent="0.3">
      <c r="P49" s="23">
        <f>SUM(P39:P47)</f>
        <v>2111039.0235706279</v>
      </c>
      <c r="Q49" s="23"/>
    </row>
  </sheetData>
  <mergeCells count="5">
    <mergeCell ref="A37:A38"/>
    <mergeCell ref="B37:B38"/>
    <mergeCell ref="D37:D38"/>
    <mergeCell ref="C37:C38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2019-08-08T19:02:07Z</dcterms:created>
  <dcterms:modified xsi:type="dcterms:W3CDTF">2019-08-21T15:39:39Z</dcterms:modified>
</cp:coreProperties>
</file>