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Z:\CLIENTES\FORMULA DE AJUSTES\ACONCAGUA\"/>
    </mc:Choice>
  </mc:AlternateContent>
  <xr:revisionPtr revIDLastSave="0" documentId="13_ncr:1_{4E1F540F-6153-4290-8CF5-9FAD8111E194}" xr6:coauthVersionLast="47" xr6:coauthVersionMax="47" xr10:uidLastSave="{00000000-0000-0000-0000-000000000000}"/>
  <bookViews>
    <workbookView xWindow="-28920" yWindow="-120" windowWidth="29040" windowHeight="15840" firstSheet="1" activeTab="6" xr2:uid="{00000000-000D-0000-FFFF-FFFF00000000}"/>
  </bookViews>
  <sheets>
    <sheet name="RESPALDO" sheetId="14" state="hidden" r:id="rId1"/>
    <sheet name="CALCULO" sheetId="15" r:id="rId2"/>
    <sheet name="TARIFAS 08-2022" sheetId="16" state="hidden" r:id="rId3"/>
    <sheet name="TARIFAS 10-2022" sheetId="18" state="hidden" r:id="rId4"/>
    <sheet name="Hoja1" sheetId="17" state="hidden" r:id="rId5"/>
    <sheet name="RESPALDO FEBRERO" sheetId="21" r:id="rId6"/>
    <sheet name="TARIFAS 03-2023" sheetId="20" r:id="rId7"/>
  </sheets>
  <calcPr calcId="181029"/>
</workbook>
</file>

<file path=xl/calcChain.xml><?xml version="1.0" encoding="utf-8"?>
<calcChain xmlns="http://schemas.openxmlformats.org/spreadsheetml/2006/main">
  <c r="I7" i="15" l="1"/>
  <c r="H7" i="15"/>
  <c r="I6" i="15"/>
  <c r="H6" i="15"/>
  <c r="G7" i="15"/>
  <c r="F7" i="15"/>
  <c r="G5" i="20"/>
  <c r="G6" i="20"/>
  <c r="G7" i="20"/>
  <c r="G8" i="20"/>
  <c r="G9" i="20"/>
  <c r="G10" i="20"/>
  <c r="G11" i="20"/>
  <c r="G12" i="20"/>
  <c r="G4" i="20"/>
  <c r="G5" i="15"/>
  <c r="F6" i="15" l="1"/>
  <c r="F4" i="15"/>
  <c r="D27" i="14"/>
  <c r="E27" i="14"/>
  <c r="F27" i="14"/>
  <c r="G27" i="14"/>
  <c r="H27" i="14"/>
  <c r="L27" i="14"/>
  <c r="K27" i="14"/>
  <c r="J27" i="14"/>
  <c r="I27" i="14"/>
  <c r="E7" i="15"/>
  <c r="N22" i="18"/>
  <c r="O22" i="18" s="1"/>
  <c r="P22" i="18" s="1"/>
  <c r="Q22" i="18" s="1"/>
  <c r="N21" i="18"/>
  <c r="O21" i="18" s="1"/>
  <c r="N20" i="18"/>
  <c r="O20" i="18" s="1"/>
  <c r="N19" i="18"/>
  <c r="O19" i="18" s="1"/>
  <c r="N18" i="18"/>
  <c r="O18" i="18" s="1"/>
  <c r="P18" i="18" s="1"/>
  <c r="Q18" i="18" s="1"/>
  <c r="N13" i="18"/>
  <c r="O13" i="18" s="1"/>
  <c r="P13" i="18" s="1"/>
  <c r="N12" i="18"/>
  <c r="O12" i="18" s="1"/>
  <c r="N11" i="18"/>
  <c r="O11" i="18" s="1"/>
  <c r="N10" i="18"/>
  <c r="O10" i="18" s="1"/>
  <c r="N9" i="18"/>
  <c r="O9" i="18" s="1"/>
  <c r="Q9" i="18" s="1"/>
  <c r="N8" i="18"/>
  <c r="O8" i="18" s="1"/>
  <c r="P8" i="18" s="1"/>
  <c r="N7" i="18"/>
  <c r="O7" i="18" s="1"/>
  <c r="N6" i="18"/>
  <c r="O6" i="18" s="1"/>
  <c r="N5" i="18"/>
  <c r="O5" i="18" s="1"/>
  <c r="Q5" i="18" l="1"/>
  <c r="P5" i="18"/>
  <c r="Q6" i="18"/>
  <c r="P6" i="18"/>
  <c r="Q7" i="18"/>
  <c r="P7" i="18"/>
  <c r="G12" i="18"/>
  <c r="G9" i="18"/>
  <c r="G8" i="18"/>
  <c r="G7" i="18"/>
  <c r="G6" i="18"/>
  <c r="G22" i="18"/>
  <c r="G21" i="18"/>
  <c r="G20" i="18"/>
  <c r="G19" i="18"/>
  <c r="G18" i="18"/>
  <c r="G13" i="18"/>
  <c r="G11" i="18"/>
  <c r="G10" i="18"/>
  <c r="F5" i="18" l="1"/>
  <c r="G5" i="18" s="1"/>
  <c r="D2" i="17" l="1"/>
  <c r="D5" i="17"/>
  <c r="G24" i="16" l="1"/>
  <c r="G23" i="16"/>
  <c r="G22" i="16"/>
  <c r="G21" i="16"/>
  <c r="G20" i="16"/>
  <c r="G19" i="16"/>
  <c r="G18" i="16"/>
  <c r="G13" i="16"/>
  <c r="G12" i="16"/>
  <c r="G11" i="16"/>
  <c r="G10" i="16"/>
  <c r="G9" i="16"/>
  <c r="G8" i="16"/>
  <c r="G7" i="16"/>
  <c r="G6" i="16"/>
  <c r="G5" i="16"/>
</calcChain>
</file>

<file path=xl/sharedStrings.xml><?xml version="1.0" encoding="utf-8"?>
<sst xmlns="http://schemas.openxmlformats.org/spreadsheetml/2006/main" count="564" uniqueCount="133">
  <si>
    <t>Indice</t>
  </si>
  <si>
    <t>%</t>
  </si>
  <si>
    <t>Moneda</t>
  </si>
  <si>
    <t>ARS</t>
  </si>
  <si>
    <t xml:space="preserve">Texto Breve </t>
  </si>
  <si>
    <t xml:space="preserve">Unidad </t>
  </si>
  <si>
    <t>GASOIL NEUQUEN PETROOESTE GRADO G3</t>
  </si>
  <si>
    <t>Resultados de la búsqueda</t>
  </si>
  <si>
    <t>Período:</t>
  </si>
  <si>
    <t>Provincia:</t>
  </si>
  <si>
    <t>NEUQUEN</t>
  </si>
  <si>
    <t>Localidad:</t>
  </si>
  <si>
    <t>Razon Social:</t>
  </si>
  <si>
    <t>Tipo de precio a visualizar:</t>
  </si>
  <si>
    <t>Todos los precios</t>
  </si>
  <si>
    <t>Derivado:</t>
  </si>
  <si>
    <t>Gas Oil Grado 3</t>
  </si>
  <si>
    <t>Canal de comercialización destino:</t>
  </si>
  <si>
    <t>Al público</t>
  </si>
  <si>
    <t>Bandera:</t>
  </si>
  <si>
    <t>YPF</t>
  </si>
  <si>
    <t>Localidad</t>
  </si>
  <si>
    <t>Derivado</t>
  </si>
  <si>
    <t>Boca de expendio</t>
  </si>
  <si>
    <t>Dirección</t>
  </si>
  <si>
    <t>Bandera</t>
  </si>
  <si>
    <t>Precio sin impuesto</t>
  </si>
  <si>
    <t>HS ADICIONAL HWO S/CL (L-V)</t>
  </si>
  <si>
    <t>JORNADA ON-CALL HWO</t>
  </si>
  <si>
    <t>JORNADA ON-CALL HWO (S-D-F)</t>
  </si>
  <si>
    <t xml:space="preserve">SERVICIO MENSUAL HWO LV DE 8 HS A 20 HS </t>
  </si>
  <si>
    <t xml:space="preserve">HORA ADICIONAL HWO L a L DE 20.01 A 07.59 HS </t>
  </si>
  <si>
    <t>(Todos)</t>
  </si>
  <si>
    <t>OPERACION COMBINADA (HWO)</t>
  </si>
  <si>
    <t xml:space="preserve">UN </t>
  </si>
  <si>
    <t xml:space="preserve"> ARS </t>
  </si>
  <si>
    <t>DESPARAFINACION TBG 5 HORAS</t>
  </si>
  <si>
    <t>DESPARAFINACION L/COND 3 HORAS</t>
  </si>
  <si>
    <t>HS ADICIONAL HWO</t>
  </si>
  <si>
    <t>DESPARAFINACION OP SIMULTANEA</t>
  </si>
  <si>
    <t>SERVICIO MENSUAL PORTA CONTENE</t>
  </si>
  <si>
    <t>HS ADICIONAL AET</t>
  </si>
  <si>
    <t>HORA DE ESPERA AET</t>
  </si>
  <si>
    <t>OPERACIONES ESPECIALES DESP 8</t>
  </si>
  <si>
    <t xml:space="preserve">HRA </t>
  </si>
  <si>
    <t>SISTEMA DE INDICES DE PRECIOS MAYORISTAS (SIPM)</t>
  </si>
  <si>
    <t>Índice de Precios Internos al por Mayor (IPIM), base año 1993, periodo de referencia diciembre 2015=100</t>
  </si>
  <si>
    <t>Código</t>
  </si>
  <si>
    <t>Descripción</t>
  </si>
  <si>
    <t>NG</t>
  </si>
  <si>
    <t>Nivel general</t>
  </si>
  <si>
    <t>IPP NIVEL GENERAL</t>
  </si>
  <si>
    <t>Ene</t>
  </si>
  <si>
    <t>Servicios Área Medanito</t>
  </si>
  <si>
    <t>Precio ARS</t>
  </si>
  <si>
    <t>Servicios resto de las Áreas</t>
  </si>
  <si>
    <t xml:space="preserve"> UN </t>
  </si>
  <si>
    <t>SERVICIO MENSUAL HWO L a L DE 8 HS A 20 HS</t>
  </si>
  <si>
    <t>Aplicable</t>
  </si>
  <si>
    <t>Feb</t>
  </si>
  <si>
    <t>Mar</t>
  </si>
  <si>
    <t>MO CCT PETROLEROS</t>
  </si>
  <si>
    <t>Precio final</t>
  </si>
  <si>
    <t>Volumen informado (m3)</t>
  </si>
  <si>
    <t>Exento</t>
  </si>
  <si>
    <t>NO</t>
  </si>
  <si>
    <t>Ruta Autovía Circunvalación KM 1.458,4</t>
  </si>
  <si>
    <t>Primera Página</t>
  </si>
  <si>
    <t>Abr*</t>
  </si>
  <si>
    <t>Variacion</t>
  </si>
  <si>
    <t>May*</t>
  </si>
  <si>
    <t xml:space="preserve"> Base Junio 22</t>
  </si>
  <si>
    <t>Junio de 2022</t>
  </si>
  <si>
    <t>NEUQUEN PETRO OESTE S.R.L.</t>
  </si>
  <si>
    <t>317.52</t>
  </si>
  <si>
    <t>Jun</t>
  </si>
  <si>
    <t>Jul</t>
  </si>
  <si>
    <t>Ago*</t>
  </si>
  <si>
    <t xml:space="preserve"> Base Agosto 22</t>
  </si>
  <si>
    <t>Agosto de 2022</t>
  </si>
  <si>
    <t>Última Página</t>
  </si>
  <si>
    <t>NEUQUEN PETRO OESTE SRL</t>
  </si>
  <si>
    <t>382.67</t>
  </si>
  <si>
    <t>Mes</t>
  </si>
  <si>
    <t>Aumento resp del mes anterior</t>
  </si>
  <si>
    <t>Mayo</t>
  </si>
  <si>
    <t>Junio</t>
  </si>
  <si>
    <t>Julio</t>
  </si>
  <si>
    <t>Julio de 2022</t>
  </si>
  <si>
    <t>343.73</t>
  </si>
  <si>
    <t>COMBINADA</t>
  </si>
  <si>
    <t>OPERACIÓN VISTA</t>
  </si>
  <si>
    <t>Septiembre de 2022</t>
  </si>
  <si>
    <t>374.21</t>
  </si>
  <si>
    <t>Sep*</t>
  </si>
  <si>
    <t>Octubre de 2022</t>
  </si>
  <si>
    <t>158.17</t>
  </si>
  <si>
    <t>365.47</t>
  </si>
  <si>
    <t xml:space="preserve"> Base Octubre 22</t>
  </si>
  <si>
    <t>Oct*</t>
  </si>
  <si>
    <t xml:space="preserve">SERVICIO MENSUAL HWO LV DE 8 HS A 18:30 HS </t>
  </si>
  <si>
    <t>SERVICIO MENSUAL HWO L a L DE 8 HS A 18:30HS</t>
  </si>
  <si>
    <t xml:space="preserve">HORA ADICIONAL HWO </t>
  </si>
  <si>
    <t xml:space="preserve"> Base Diciembre 2022</t>
  </si>
  <si>
    <t>UN</t>
  </si>
  <si>
    <t>Precio Ars</t>
  </si>
  <si>
    <t>Unidad</t>
  </si>
  <si>
    <t>Texto Breve</t>
  </si>
  <si>
    <t>Base Diciembre 2022</t>
  </si>
  <si>
    <t>SERVICIO MENSUAL PORTA CONTENEDOR</t>
  </si>
  <si>
    <t>DESPARAFINACION TGB 5 HORAS</t>
  </si>
  <si>
    <t>OPERACIÓN COMBINADA (HWO)</t>
  </si>
  <si>
    <t xml:space="preserve">Servicios Área Medanito </t>
  </si>
  <si>
    <t>Abr</t>
  </si>
  <si>
    <t>May</t>
  </si>
  <si>
    <t>Ago</t>
  </si>
  <si>
    <t>Sep</t>
  </si>
  <si>
    <t>Oct</t>
  </si>
  <si>
    <t>Nov</t>
  </si>
  <si>
    <t>Dic</t>
  </si>
  <si>
    <t>Ene*</t>
  </si>
  <si>
    <t>Febrero de 2023</t>
  </si>
  <si>
    <t>370.08</t>
  </si>
  <si>
    <t>Enero de 2023</t>
  </si>
  <si>
    <t>410.43</t>
  </si>
  <si>
    <t>Formula de Ajuste</t>
  </si>
  <si>
    <t>Tarifa 12/2022</t>
  </si>
  <si>
    <t>Feb*</t>
  </si>
  <si>
    <t>Ajuste 03/2023</t>
  </si>
  <si>
    <t>Tarifa 03/2023</t>
  </si>
  <si>
    <t>Mar*</t>
  </si>
  <si>
    <t>Marzo de 2023</t>
  </si>
  <si>
    <t>418.14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</si>
</sst>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_ [$€-2]\ * #,##0.00_ ;_ [$€-2]\ * \-#,##0.00_ ;_ [$€-2]\ * &quot;-&quot;??_ "/>
    <numFmt numFmtId="167" formatCode="_-* #,##0.00\ _€_-;\-* #,##0.00\ _€_-;_-* &quot;-&quot;??\ _€_-;_-@_-"/>
    <numFmt numFmtId="168" formatCode="&quot;$&quot;\ #,##0.00"/>
    <numFmt numFmtId="169" formatCode="_-* #,##0_-;\-* #,##0_-;_-* &quot;-&quot;??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Trebuchet MS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15"/>
      <color indexed="54"/>
      <name val="Calibri"/>
      <family val="2"/>
    </font>
    <font>
      <u/>
      <sz val="10"/>
      <color indexed="12"/>
      <name val="Arial"/>
      <family val="2"/>
    </font>
    <font>
      <u/>
      <sz val="9.35"/>
      <color theme="10"/>
      <name val="Calibri"/>
      <family val="2"/>
    </font>
    <font>
      <sz val="11"/>
      <color theme="1"/>
      <name val="Calibri"/>
      <family val="2"/>
    </font>
    <font>
      <b/>
      <sz val="18"/>
      <color theme="3"/>
      <name val="Calibri Light"/>
      <family val="2"/>
      <scheme val="maj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Arial"/>
      <family val="2"/>
    </font>
    <font>
      <sz val="8"/>
      <color rgb="FFFFFFFF"/>
      <name val="Tahoma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i/>
      <sz val="11"/>
      <color theme="1"/>
      <name val="Times New Roman"/>
      <family val="1"/>
    </font>
    <font>
      <b/>
      <sz val="8"/>
      <color rgb="FFFFFFFF"/>
      <name val="Tahoma"/>
      <family val="2"/>
    </font>
    <font>
      <sz val="18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F9C"/>
        <bgColor indexed="64"/>
      </patternFill>
    </fill>
    <fill>
      <patternFill patternType="solid">
        <fgColor rgb="FFFFFFCE"/>
        <bgColor indexed="64"/>
      </patternFill>
    </fill>
    <fill>
      <patternFill patternType="solid">
        <fgColor rgb="FFFF86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71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6" fillId="0" borderId="15" applyNumberFormat="0" applyFill="0" applyAlignment="0" applyProtection="0"/>
    <xf numFmtId="166" fontId="18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164" fontId="25" fillId="0" borderId="0" applyFont="0" applyFill="0" applyBorder="0" applyAlignment="0" applyProtection="0"/>
    <xf numFmtId="167" fontId="18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3" fontId="18" fillId="0" borderId="0">
      <alignment vertical="center"/>
    </xf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25" fillId="8" borderId="8" applyNumberFormat="0" applyFont="0" applyAlignment="0" applyProtection="0"/>
    <xf numFmtId="0" fontId="3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31" fillId="0" borderId="0" xfId="0" applyFont="1" applyAlignment="1">
      <alignment horizontal="justify" vertical="center"/>
    </xf>
    <xf numFmtId="0" fontId="32" fillId="0" borderId="0" xfId="0" applyFont="1" applyAlignment="1">
      <alignment horizontal="justify" vertical="center"/>
    </xf>
    <xf numFmtId="0" fontId="0" fillId="0" borderId="10" xfId="0" applyBorder="1"/>
    <xf numFmtId="0" fontId="31" fillId="0" borderId="0" xfId="0" applyFont="1"/>
    <xf numFmtId="0" fontId="31" fillId="0" borderId="0" xfId="0" applyFont="1" applyAlignment="1">
      <alignment horizontal="center" vertical="center"/>
    </xf>
    <xf numFmtId="0" fontId="33" fillId="34" borderId="16" xfId="0" applyFont="1" applyFill="1" applyBorder="1" applyAlignment="1">
      <alignment horizontal="center" vertical="center" wrapText="1"/>
    </xf>
    <xf numFmtId="0" fontId="33" fillId="34" borderId="11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 vertical="center"/>
    </xf>
    <xf numFmtId="0" fontId="34" fillId="0" borderId="13" xfId="0" applyFont="1" applyBorder="1" applyAlignment="1">
      <alignment vertical="center"/>
    </xf>
    <xf numFmtId="0" fontId="35" fillId="0" borderId="14" xfId="0" applyFont="1" applyBorder="1" applyAlignment="1">
      <alignment horizontal="center" vertical="center"/>
    </xf>
    <xf numFmtId="10" fontId="37" fillId="0" borderId="11" xfId="0" applyNumberFormat="1" applyFont="1" applyBorder="1" applyAlignment="1">
      <alignment horizontal="center" vertical="center"/>
    </xf>
    <xf numFmtId="0" fontId="22" fillId="35" borderId="0" xfId="0" applyFont="1" applyFill="1" applyAlignment="1">
      <alignment horizontal="left" vertical="center" wrapText="1"/>
    </xf>
    <xf numFmtId="0" fontId="22" fillId="36" borderId="0" xfId="0" applyFont="1" applyFill="1" applyAlignment="1">
      <alignment horizontal="left" vertical="center" wrapText="1"/>
    </xf>
    <xf numFmtId="0" fontId="22" fillId="37" borderId="0" xfId="0" applyFont="1" applyFill="1" applyAlignment="1">
      <alignment horizontal="left" vertical="center" wrapText="1"/>
    </xf>
    <xf numFmtId="0" fontId="22" fillId="38" borderId="0" xfId="0" applyFont="1" applyFill="1" applyAlignment="1">
      <alignment horizontal="left" vertical="center" wrapText="1"/>
    </xf>
    <xf numFmtId="168" fontId="36" fillId="0" borderId="12" xfId="0" applyNumberFormat="1" applyFont="1" applyBorder="1" applyAlignment="1">
      <alignment vertical="center"/>
    </xf>
    <xf numFmtId="168" fontId="36" fillId="0" borderId="14" xfId="0" applyNumberFormat="1" applyFont="1" applyBorder="1" applyAlignment="1">
      <alignment vertical="center"/>
    </xf>
    <xf numFmtId="0" fontId="42" fillId="39" borderId="0" xfId="0" applyFont="1" applyFill="1" applyAlignment="1">
      <alignment horizontal="center" vertical="center" wrapText="1"/>
    </xf>
    <xf numFmtId="0" fontId="22" fillId="36" borderId="0" xfId="0" applyFont="1" applyFill="1" applyAlignment="1">
      <alignment horizontal="center" vertical="center" wrapText="1"/>
    </xf>
    <xf numFmtId="3" fontId="22" fillId="36" borderId="0" xfId="0" applyNumberFormat="1" applyFont="1" applyFill="1" applyAlignment="1">
      <alignment horizontal="right" vertical="center" wrapText="1"/>
    </xf>
    <xf numFmtId="0" fontId="22" fillId="36" borderId="0" xfId="0" applyFont="1" applyFill="1" applyAlignment="1">
      <alignment horizontal="right" vertical="center" wrapText="1"/>
    </xf>
    <xf numFmtId="3" fontId="22" fillId="36" borderId="0" xfId="0" applyNumberFormat="1" applyFont="1" applyFill="1" applyAlignment="1">
      <alignment horizontal="center" vertical="center" wrapText="1"/>
    </xf>
    <xf numFmtId="0" fontId="39" fillId="0" borderId="0" xfId="0" applyFont="1"/>
    <xf numFmtId="0" fontId="40" fillId="0" borderId="0" xfId="0" applyFont="1"/>
    <xf numFmtId="0" fontId="24" fillId="0" borderId="0" xfId="0" applyFont="1"/>
    <xf numFmtId="0" fontId="24" fillId="0" borderId="0" xfId="0" applyFont="1" applyAlignment="1">
      <alignment horizontal="left"/>
    </xf>
    <xf numFmtId="0" fontId="23" fillId="40" borderId="18" xfId="57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/>
    </xf>
    <xf numFmtId="165" fontId="40" fillId="0" borderId="0" xfId="0" applyNumberFormat="1" applyFont="1"/>
    <xf numFmtId="0" fontId="40" fillId="0" borderId="1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35" borderId="0" xfId="0" applyFont="1" applyFill="1" applyAlignment="1">
      <alignment horizontal="center" vertical="center" wrapText="1"/>
    </xf>
    <xf numFmtId="2" fontId="0" fillId="0" borderId="0" xfId="0" applyNumberFormat="1"/>
    <xf numFmtId="0" fontId="23" fillId="40" borderId="0" xfId="57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18" xfId="57" applyFont="1" applyBorder="1" applyAlignment="1">
      <alignment horizontal="center" vertical="center"/>
    </xf>
    <xf numFmtId="3" fontId="22" fillId="35" borderId="0" xfId="0" applyNumberFormat="1" applyFont="1" applyFill="1" applyAlignment="1">
      <alignment horizontal="center" vertical="center" wrapText="1"/>
    </xf>
    <xf numFmtId="3" fontId="22" fillId="35" borderId="0" xfId="0" applyNumberFormat="1" applyFont="1" applyFill="1" applyAlignment="1">
      <alignment horizontal="right" vertical="center" wrapText="1"/>
    </xf>
    <xf numFmtId="0" fontId="22" fillId="35" borderId="0" xfId="0" applyFont="1" applyFill="1" applyAlignment="1">
      <alignment horizontal="right" vertical="center" wrapText="1"/>
    </xf>
    <xf numFmtId="0" fontId="44" fillId="42" borderId="20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10" fontId="45" fillId="0" borderId="0" xfId="0" applyNumberFormat="1" applyFont="1" applyAlignment="1">
      <alignment horizontal="center" vertical="center"/>
    </xf>
    <xf numFmtId="9" fontId="16" fillId="43" borderId="10" xfId="1" applyFont="1" applyFill="1" applyBorder="1" applyAlignment="1">
      <alignment horizontal="center"/>
    </xf>
    <xf numFmtId="44" fontId="0" fillId="0" borderId="10" xfId="69" applyFont="1" applyBorder="1"/>
    <xf numFmtId="0" fontId="16" fillId="43" borderId="10" xfId="0" applyFont="1" applyFill="1" applyBorder="1"/>
    <xf numFmtId="0" fontId="16" fillId="43" borderId="10" xfId="0" applyFont="1" applyFill="1" applyBorder="1" applyAlignment="1">
      <alignment horizontal="center"/>
    </xf>
    <xf numFmtId="17" fontId="16" fillId="0" borderId="10" xfId="0" applyNumberFormat="1" applyFont="1" applyBorder="1"/>
    <xf numFmtId="9" fontId="0" fillId="0" borderId="0" xfId="1" applyFont="1"/>
    <xf numFmtId="9" fontId="16" fillId="33" borderId="13" xfId="1" applyFont="1" applyFill="1" applyBorder="1"/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17" fontId="21" fillId="0" borderId="22" xfId="0" applyNumberFormat="1" applyFont="1" applyBorder="1" applyAlignment="1">
      <alignment horizontal="center" vertical="center" wrapText="1"/>
    </xf>
    <xf numFmtId="17" fontId="21" fillId="0" borderId="23" xfId="0" applyNumberFormat="1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wrapText="1"/>
    </xf>
    <xf numFmtId="9" fontId="20" fillId="0" borderId="25" xfId="1" applyFont="1" applyBorder="1" applyAlignment="1">
      <alignment horizontal="center" wrapText="1"/>
    </xf>
    <xf numFmtId="0" fontId="20" fillId="0" borderId="26" xfId="0" applyFont="1" applyBorder="1" applyAlignment="1">
      <alignment horizontal="center" wrapText="1"/>
    </xf>
    <xf numFmtId="0" fontId="0" fillId="0" borderId="25" xfId="0" applyBorder="1"/>
    <xf numFmtId="0" fontId="0" fillId="0" borderId="27" xfId="0" applyBorder="1"/>
    <xf numFmtId="0" fontId="20" fillId="0" borderId="28" xfId="0" applyFont="1" applyBorder="1" applyAlignment="1">
      <alignment horizontal="left" wrapText="1"/>
    </xf>
    <xf numFmtId="9" fontId="20" fillId="0" borderId="29" xfId="1" applyFont="1" applyBorder="1" applyAlignment="1">
      <alignment horizontal="center" wrapText="1"/>
    </xf>
    <xf numFmtId="0" fontId="20" fillId="0" borderId="30" xfId="0" applyFont="1" applyBorder="1" applyAlignment="1">
      <alignment horizontal="center" wrapText="1"/>
    </xf>
    <xf numFmtId="0" fontId="0" fillId="0" borderId="29" xfId="0" applyBorder="1"/>
    <xf numFmtId="0" fontId="0" fillId="0" borderId="31" xfId="0" applyBorder="1"/>
    <xf numFmtId="0" fontId="41" fillId="41" borderId="32" xfId="0" applyFont="1" applyFill="1" applyBorder="1" applyAlignment="1">
      <alignment horizontal="left" wrapText="1"/>
    </xf>
    <xf numFmtId="9" fontId="41" fillId="41" borderId="22" xfId="1" applyFont="1" applyFill="1" applyBorder="1" applyAlignment="1">
      <alignment horizontal="center" wrapText="1"/>
    </xf>
    <xf numFmtId="0" fontId="41" fillId="41" borderId="33" xfId="0" applyFont="1" applyFill="1" applyBorder="1" applyAlignment="1">
      <alignment horizontal="center" wrapText="1"/>
    </xf>
    <xf numFmtId="0" fontId="0" fillId="0" borderId="22" xfId="0" applyBorder="1"/>
    <xf numFmtId="0" fontId="0" fillId="0" borderId="23" xfId="0" applyBorder="1"/>
    <xf numFmtId="168" fontId="36" fillId="33" borderId="12" xfId="0" applyNumberFormat="1" applyFont="1" applyFill="1" applyBorder="1" applyAlignment="1">
      <alignment vertical="center"/>
    </xf>
    <xf numFmtId="168" fontId="36" fillId="33" borderId="14" xfId="0" applyNumberFormat="1" applyFont="1" applyFill="1" applyBorder="1" applyAlignment="1">
      <alignment vertical="center"/>
    </xf>
    <xf numFmtId="43" fontId="31" fillId="0" borderId="0" xfId="70" applyFont="1"/>
    <xf numFmtId="43" fontId="31" fillId="0" borderId="0" xfId="0" applyNumberFormat="1" applyFont="1"/>
    <xf numFmtId="169" fontId="16" fillId="44" borderId="10" xfId="70" applyNumberFormat="1" applyFont="1" applyFill="1" applyBorder="1"/>
    <xf numFmtId="0" fontId="16" fillId="44" borderId="10" xfId="0" applyFont="1" applyFill="1" applyBorder="1"/>
    <xf numFmtId="169" fontId="16" fillId="44" borderId="10" xfId="70" applyNumberFormat="1" applyFont="1" applyFill="1" applyBorder="1" applyAlignment="1">
      <alignment horizontal="center" wrapText="1"/>
    </xf>
    <xf numFmtId="0" fontId="16" fillId="0" borderId="0" xfId="0" applyFont="1"/>
    <xf numFmtId="169" fontId="0" fillId="0" borderId="0" xfId="70" applyNumberFormat="1" applyFont="1"/>
    <xf numFmtId="0" fontId="46" fillId="0" borderId="0" xfId="0" applyFont="1"/>
    <xf numFmtId="169" fontId="31" fillId="0" borderId="0" xfId="70" applyNumberFormat="1" applyFont="1"/>
    <xf numFmtId="169" fontId="0" fillId="44" borderId="10" xfId="70" applyNumberFormat="1" applyFont="1" applyFill="1" applyBorder="1"/>
    <xf numFmtId="9" fontId="31" fillId="0" borderId="0" xfId="1" applyFont="1"/>
    <xf numFmtId="169" fontId="31" fillId="0" borderId="10" xfId="70" applyNumberFormat="1" applyFont="1" applyBorder="1"/>
    <xf numFmtId="0" fontId="23" fillId="33" borderId="18" xfId="57" applyFont="1" applyFill="1" applyBorder="1" applyAlignment="1">
      <alignment horizontal="center" vertical="center"/>
    </xf>
    <xf numFmtId="0" fontId="0" fillId="33" borderId="0" xfId="0" applyFill="1"/>
    <xf numFmtId="165" fontId="40" fillId="33" borderId="0" xfId="0" applyNumberFormat="1" applyFont="1" applyFill="1"/>
    <xf numFmtId="43" fontId="0" fillId="0" borderId="23" xfId="70" applyFont="1" applyBorder="1"/>
    <xf numFmtId="9" fontId="31" fillId="0" borderId="10" xfId="1" applyFont="1" applyBorder="1"/>
    <xf numFmtId="169" fontId="0" fillId="0" borderId="0" xfId="0" applyNumberFormat="1"/>
    <xf numFmtId="169" fontId="48" fillId="0" borderId="10" xfId="70" applyNumberFormat="1" applyFont="1" applyBorder="1"/>
    <xf numFmtId="2" fontId="0" fillId="0" borderId="31" xfId="0" applyNumberFormat="1" applyBorder="1"/>
    <xf numFmtId="0" fontId="22" fillId="0" borderId="0" xfId="0" applyFont="1" applyAlignment="1">
      <alignment horizontal="center" vertical="center" wrapText="1"/>
    </xf>
    <xf numFmtId="0" fontId="22" fillId="38" borderId="0" xfId="0" applyFont="1" applyFill="1" applyAlignment="1">
      <alignment vertical="center" wrapText="1"/>
    </xf>
    <xf numFmtId="0" fontId="22" fillId="37" borderId="0" xfId="0" applyFont="1" applyFill="1" applyAlignment="1">
      <alignment vertical="center" wrapText="1"/>
    </xf>
    <xf numFmtId="0" fontId="38" fillId="34" borderId="0" xfId="0" applyFont="1" applyFill="1" applyAlignment="1">
      <alignment horizontal="center" vertical="center" wrapText="1"/>
    </xf>
    <xf numFmtId="0" fontId="22" fillId="35" borderId="0" xfId="0" applyFont="1" applyFill="1" applyAlignment="1">
      <alignment vertical="center" wrapText="1"/>
    </xf>
    <xf numFmtId="0" fontId="22" fillId="36" borderId="0" xfId="0" applyFont="1" applyFill="1" applyAlignment="1">
      <alignment vertical="center" wrapText="1"/>
    </xf>
    <xf numFmtId="0" fontId="40" fillId="0" borderId="19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43" fillId="45" borderId="34" xfId="0" applyFont="1" applyFill="1" applyBorder="1" applyAlignment="1">
      <alignment horizontal="center"/>
    </xf>
    <xf numFmtId="0" fontId="43" fillId="45" borderId="0" xfId="0" applyFont="1" applyFill="1" applyBorder="1" applyAlignment="1">
      <alignment horizontal="center"/>
    </xf>
    <xf numFmtId="0" fontId="0" fillId="0" borderId="0" xfId="0"/>
    <xf numFmtId="0" fontId="23" fillId="40" borderId="18" xfId="57" applyFont="1" applyFill="1" applyBorder="1" applyAlignment="1">
      <alignment horizontal="center" vertical="center"/>
    </xf>
    <xf numFmtId="165" fontId="40" fillId="0" borderId="0" xfId="0" applyNumberFormat="1" applyFont="1"/>
  </cellXfs>
  <cellStyles count="71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1 2" xfId="48" xr:uid="{00000000-0005-0000-0000-000016000000}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Euro" xfId="49" xr:uid="{00000000-0005-0000-0000-00001F000000}"/>
    <cellStyle name="Hipervínculo 2" xfId="50" xr:uid="{00000000-0005-0000-0000-000020000000}"/>
    <cellStyle name="Hyperlink 2" xfId="51" xr:uid="{00000000-0005-0000-0000-000021000000}"/>
    <cellStyle name="Incorrecto" xfId="8" builtinId="27" customBuiltin="1"/>
    <cellStyle name="Millares" xfId="70" builtinId="3"/>
    <cellStyle name="Millares 2" xfId="44" xr:uid="{00000000-0005-0000-0000-000023000000}"/>
    <cellStyle name="Millares 2 2" xfId="53" xr:uid="{00000000-0005-0000-0000-000024000000}"/>
    <cellStyle name="Millares 2 3" xfId="52" xr:uid="{00000000-0005-0000-0000-000025000000}"/>
    <cellStyle name="Millares 3" xfId="46" xr:uid="{00000000-0005-0000-0000-000026000000}"/>
    <cellStyle name="Millares 3 2" xfId="55" xr:uid="{00000000-0005-0000-0000-000027000000}"/>
    <cellStyle name="Millares 3 3" xfId="54" xr:uid="{00000000-0005-0000-0000-000028000000}"/>
    <cellStyle name="Millares 4" xfId="56" xr:uid="{00000000-0005-0000-0000-000029000000}"/>
    <cellStyle name="Millares 4 2" xfId="68" xr:uid="{00000000-0005-0000-0000-00002A000000}"/>
    <cellStyle name="Moneda" xfId="69" builtinId="4"/>
    <cellStyle name="Neutral" xfId="9" builtinId="28" customBuiltin="1"/>
    <cellStyle name="Normal" xfId="0" builtinId="0"/>
    <cellStyle name="Normal 2" xfId="57" xr:uid="{00000000-0005-0000-0000-00002E000000}"/>
    <cellStyle name="Normal 2 2" xfId="43" xr:uid="{00000000-0005-0000-0000-00002F000000}"/>
    <cellStyle name="Normal 3" xfId="58" xr:uid="{00000000-0005-0000-0000-000030000000}"/>
    <cellStyle name="Normal 3 2" xfId="59" xr:uid="{00000000-0005-0000-0000-000031000000}"/>
    <cellStyle name="Normal 3 3" xfId="60" xr:uid="{00000000-0005-0000-0000-000032000000}"/>
    <cellStyle name="Normal 4" xfId="61" xr:uid="{00000000-0005-0000-0000-000033000000}"/>
    <cellStyle name="Normal 5" xfId="62" xr:uid="{00000000-0005-0000-0000-000034000000}"/>
    <cellStyle name="Normal 6" xfId="63" xr:uid="{00000000-0005-0000-0000-000035000000}"/>
    <cellStyle name="Normal 6 2" xfId="64" xr:uid="{00000000-0005-0000-0000-000036000000}"/>
    <cellStyle name="Normal 7" xfId="65" xr:uid="{00000000-0005-0000-0000-000037000000}"/>
    <cellStyle name="Notas" xfId="16" builtinId="10" customBuiltin="1"/>
    <cellStyle name="Notas 2" xfId="66" xr:uid="{00000000-0005-0000-0000-000039000000}"/>
    <cellStyle name="Porcentaje" xfId="1" builtinId="5"/>
    <cellStyle name="Porcentaje 2" xfId="47" xr:uid="{00000000-0005-0000-0000-00003B000000}"/>
    <cellStyle name="Porcentaje 2 2" xfId="45" xr:uid="{00000000-0005-0000-0000-00003C000000}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ítulo 4" xfId="67" xr:uid="{00000000-0005-0000-0000-000044000000}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92038.0823786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9</xdr:row>
      <xdr:rowOff>123825</xdr:rowOff>
    </xdr:from>
    <xdr:to>
      <xdr:col>16</xdr:col>
      <xdr:colOff>352425</xdr:colOff>
      <xdr:row>22</xdr:row>
      <xdr:rowOff>132693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618F57-4A89-4B0F-8377-26DAB35F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5" y="1838325"/>
          <a:ext cx="4248150" cy="3266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"/>
  <sheetViews>
    <sheetView showGridLines="0" topLeftCell="A13" workbookViewId="0">
      <selection activeCell="H12" sqref="H12"/>
    </sheetView>
  </sheetViews>
  <sheetFormatPr baseColWidth="10" defaultRowHeight="15" x14ac:dyDescent="0.25"/>
  <cols>
    <col min="13" max="13" width="29" customWidth="1"/>
  </cols>
  <sheetData>
    <row r="1" spans="3:22" ht="15" customHeight="1" x14ac:dyDescent="0.25">
      <c r="C1" s="95" t="s">
        <v>7</v>
      </c>
      <c r="D1" s="95"/>
      <c r="E1" s="95"/>
      <c r="N1" s="95" t="s">
        <v>7</v>
      </c>
      <c r="O1" s="95"/>
      <c r="P1" s="95"/>
    </row>
    <row r="2" spans="3:22" x14ac:dyDescent="0.25">
      <c r="C2" s="12" t="s">
        <v>8</v>
      </c>
      <c r="D2" s="96" t="s">
        <v>72</v>
      </c>
      <c r="E2" s="96"/>
      <c r="N2" s="12" t="s">
        <v>8</v>
      </c>
      <c r="O2" s="96" t="s">
        <v>79</v>
      </c>
      <c r="P2" s="96"/>
    </row>
    <row r="3" spans="3:22" x14ac:dyDescent="0.25">
      <c r="C3" s="13" t="s">
        <v>9</v>
      </c>
      <c r="D3" s="97" t="s">
        <v>10</v>
      </c>
      <c r="E3" s="97"/>
      <c r="N3" s="13" t="s">
        <v>9</v>
      </c>
      <c r="O3" s="97" t="s">
        <v>10</v>
      </c>
      <c r="P3" s="97"/>
    </row>
    <row r="4" spans="3:22" x14ac:dyDescent="0.25">
      <c r="C4" s="14" t="s">
        <v>11</v>
      </c>
      <c r="D4" s="94" t="s">
        <v>10</v>
      </c>
      <c r="E4" s="94"/>
      <c r="N4" s="14" t="s">
        <v>11</v>
      </c>
      <c r="O4" s="94" t="s">
        <v>10</v>
      </c>
      <c r="P4" s="94"/>
    </row>
    <row r="5" spans="3:22" x14ac:dyDescent="0.25">
      <c r="C5" s="14" t="s">
        <v>12</v>
      </c>
      <c r="D5" s="94" t="s">
        <v>32</v>
      </c>
      <c r="E5" s="94"/>
      <c r="N5" s="14" t="s">
        <v>12</v>
      </c>
      <c r="O5" s="94" t="s">
        <v>32</v>
      </c>
      <c r="P5" s="94"/>
    </row>
    <row r="6" spans="3:22" ht="22.5" x14ac:dyDescent="0.25">
      <c r="C6" s="15" t="s">
        <v>13</v>
      </c>
      <c r="D6" s="93" t="s">
        <v>14</v>
      </c>
      <c r="E6" s="93"/>
      <c r="N6" s="15" t="s">
        <v>13</v>
      </c>
      <c r="O6" s="93" t="s">
        <v>14</v>
      </c>
      <c r="P6" s="93"/>
    </row>
    <row r="7" spans="3:22" ht="15" customHeight="1" x14ac:dyDescent="0.25">
      <c r="C7" s="14" t="s">
        <v>15</v>
      </c>
      <c r="D7" s="94" t="s">
        <v>16</v>
      </c>
      <c r="E7" s="94"/>
      <c r="N7" s="14" t="s">
        <v>15</v>
      </c>
      <c r="O7" s="94" t="s">
        <v>16</v>
      </c>
      <c r="P7" s="94"/>
    </row>
    <row r="8" spans="3:22" ht="33.75" x14ac:dyDescent="0.25">
      <c r="C8" s="15" t="s">
        <v>17</v>
      </c>
      <c r="D8" s="93" t="s">
        <v>18</v>
      </c>
      <c r="E8" s="93"/>
      <c r="N8" s="15" t="s">
        <v>17</v>
      </c>
      <c r="O8" s="93" t="s">
        <v>18</v>
      </c>
      <c r="P8" s="93"/>
    </row>
    <row r="9" spans="3:22" x14ac:dyDescent="0.25">
      <c r="C9" s="14" t="s">
        <v>19</v>
      </c>
      <c r="D9" s="94" t="s">
        <v>20</v>
      </c>
      <c r="E9" s="94"/>
      <c r="N9" s="14" t="s">
        <v>19</v>
      </c>
      <c r="O9" s="94" t="s">
        <v>20</v>
      </c>
      <c r="P9" s="94"/>
    </row>
    <row r="11" spans="3:22" x14ac:dyDescent="0.25">
      <c r="C11" s="92" t="s">
        <v>67</v>
      </c>
      <c r="D11" s="92"/>
      <c r="E11" s="32"/>
      <c r="N11" s="92" t="s">
        <v>67</v>
      </c>
      <c r="O11" s="92"/>
      <c r="P11" s="32"/>
      <c r="Q11" s="32"/>
      <c r="R11" s="32" t="s">
        <v>80</v>
      </c>
      <c r="S11" s="92"/>
      <c r="T11" s="92"/>
    </row>
    <row r="12" spans="3:22" ht="31.5" x14ac:dyDescent="0.25">
      <c r="C12" s="18" t="s">
        <v>21</v>
      </c>
      <c r="D12" s="18" t="s">
        <v>22</v>
      </c>
      <c r="E12" s="18" t="s">
        <v>23</v>
      </c>
      <c r="F12" s="18" t="s">
        <v>24</v>
      </c>
      <c r="G12" s="18" t="s">
        <v>25</v>
      </c>
      <c r="H12" s="18" t="s">
        <v>26</v>
      </c>
      <c r="I12" s="18" t="s">
        <v>62</v>
      </c>
      <c r="J12" s="18" t="s">
        <v>63</v>
      </c>
      <c r="K12" s="18" t="s">
        <v>64</v>
      </c>
      <c r="N12" s="18" t="s">
        <v>21</v>
      </c>
      <c r="O12" s="18" t="s">
        <v>22</v>
      </c>
      <c r="P12" s="18" t="s">
        <v>23</v>
      </c>
      <c r="Q12" s="18" t="s">
        <v>24</v>
      </c>
      <c r="R12" s="18" t="s">
        <v>25</v>
      </c>
      <c r="S12" s="18" t="s">
        <v>26</v>
      </c>
      <c r="T12" s="18" t="s">
        <v>62</v>
      </c>
      <c r="U12" s="18" t="s">
        <v>63</v>
      </c>
      <c r="V12" s="18" t="s">
        <v>64</v>
      </c>
    </row>
    <row r="13" spans="3:22" ht="33.75" x14ac:dyDescent="0.25">
      <c r="C13" s="33" t="s">
        <v>10</v>
      </c>
      <c r="D13" s="33" t="s">
        <v>16</v>
      </c>
      <c r="E13" s="33" t="s">
        <v>73</v>
      </c>
      <c r="F13" s="19" t="s">
        <v>66</v>
      </c>
      <c r="G13" s="19" t="s">
        <v>20</v>
      </c>
      <c r="H13" s="22">
        <v>127695</v>
      </c>
      <c r="I13" s="20">
        <v>173800</v>
      </c>
      <c r="J13" s="21" t="s">
        <v>74</v>
      </c>
      <c r="K13" s="19" t="s">
        <v>65</v>
      </c>
      <c r="N13" s="33" t="s">
        <v>10</v>
      </c>
      <c r="O13" s="33" t="s">
        <v>16</v>
      </c>
      <c r="P13" s="33" t="s">
        <v>81</v>
      </c>
      <c r="Q13" s="33" t="s">
        <v>66</v>
      </c>
      <c r="R13" s="33" t="s">
        <v>20</v>
      </c>
      <c r="S13" s="38">
        <v>140413</v>
      </c>
      <c r="T13" s="39">
        <v>185600</v>
      </c>
      <c r="U13" s="40" t="s">
        <v>82</v>
      </c>
      <c r="V13" s="33" t="s">
        <v>65</v>
      </c>
    </row>
    <row r="16" spans="3:22" x14ac:dyDescent="0.25">
      <c r="N16" s="36"/>
      <c r="O16" s="36"/>
    </row>
    <row r="17" spans="1:22" x14ac:dyDescent="0.25">
      <c r="N17" s="95" t="s">
        <v>7</v>
      </c>
      <c r="O17" s="95"/>
      <c r="P17" s="95"/>
    </row>
    <row r="18" spans="1:22" x14ac:dyDescent="0.25">
      <c r="A18" s="23" t="s">
        <v>45</v>
      </c>
      <c r="B18" s="25"/>
      <c r="N18" s="12" t="s">
        <v>8</v>
      </c>
      <c r="O18" s="96" t="s">
        <v>88</v>
      </c>
      <c r="P18" s="96"/>
    </row>
    <row r="19" spans="1:22" x14ac:dyDescent="0.25">
      <c r="A19" s="25" t="s">
        <v>46</v>
      </c>
      <c r="B19" s="25"/>
      <c r="N19" s="13" t="s">
        <v>9</v>
      </c>
      <c r="O19" s="97" t="s">
        <v>10</v>
      </c>
      <c r="P19" s="97"/>
    </row>
    <row r="20" spans="1:22" x14ac:dyDescent="0.25">
      <c r="A20" s="26"/>
      <c r="B20" s="25"/>
      <c r="J20" s="36"/>
      <c r="K20" s="36"/>
      <c r="L20" s="36"/>
      <c r="M20" s="36"/>
      <c r="N20" s="14" t="s">
        <v>11</v>
      </c>
      <c r="O20" s="94" t="s">
        <v>10</v>
      </c>
      <c r="P20" s="94"/>
    </row>
    <row r="21" spans="1:22" x14ac:dyDescent="0.25">
      <c r="A21" s="98" t="s">
        <v>47</v>
      </c>
      <c r="B21" s="98" t="s">
        <v>48</v>
      </c>
      <c r="C21" s="31">
        <v>2022</v>
      </c>
      <c r="D21" s="31"/>
      <c r="E21" s="31"/>
      <c r="F21" s="31"/>
      <c r="J21" s="35"/>
      <c r="K21" s="35"/>
      <c r="L21" s="35"/>
      <c r="M21" s="35"/>
      <c r="N21" s="14" t="s">
        <v>12</v>
      </c>
      <c r="O21" s="94" t="s">
        <v>32</v>
      </c>
      <c r="P21" s="94"/>
    </row>
    <row r="22" spans="1:22" ht="22.5" x14ac:dyDescent="0.25">
      <c r="A22" s="99"/>
      <c r="B22" s="99"/>
      <c r="C22" s="27" t="s">
        <v>52</v>
      </c>
      <c r="D22" s="27" t="s">
        <v>59</v>
      </c>
      <c r="E22" s="27" t="s">
        <v>60</v>
      </c>
      <c r="F22" s="37" t="s">
        <v>68</v>
      </c>
      <c r="G22" s="27" t="s">
        <v>70</v>
      </c>
      <c r="H22" s="27" t="s">
        <v>75</v>
      </c>
      <c r="I22" s="27" t="s">
        <v>76</v>
      </c>
      <c r="J22" s="37" t="s">
        <v>77</v>
      </c>
      <c r="K22" s="37" t="s">
        <v>94</v>
      </c>
      <c r="L22" s="27" t="s">
        <v>99</v>
      </c>
      <c r="N22" s="15" t="s">
        <v>13</v>
      </c>
      <c r="O22" s="93" t="s">
        <v>14</v>
      </c>
      <c r="P22" s="93"/>
    </row>
    <row r="23" spans="1:22" x14ac:dyDescent="0.25">
      <c r="A23" s="28"/>
      <c r="B23" s="28"/>
      <c r="N23" s="14" t="s">
        <v>15</v>
      </c>
      <c r="O23" s="94" t="s">
        <v>16</v>
      </c>
      <c r="P23" s="94"/>
    </row>
    <row r="24" spans="1:22" ht="33.75" x14ac:dyDescent="0.25">
      <c r="A24" s="26"/>
      <c r="B24" s="25"/>
      <c r="M24" s="30"/>
      <c r="N24" s="15" t="s">
        <v>17</v>
      </c>
      <c r="O24" s="93" t="s">
        <v>18</v>
      </c>
      <c r="P24" s="93"/>
    </row>
    <row r="25" spans="1:22" x14ac:dyDescent="0.25">
      <c r="A25" s="29" t="s">
        <v>49</v>
      </c>
      <c r="B25" s="24" t="s">
        <v>50</v>
      </c>
      <c r="C25" s="30">
        <v>934.33619002336945</v>
      </c>
      <c r="D25" s="30">
        <v>978.60325697028588</v>
      </c>
      <c r="E25" s="30">
        <v>1040.5419938330967</v>
      </c>
      <c r="F25" s="30">
        <v>1101.9533166314045</v>
      </c>
      <c r="G25" s="30">
        <v>1158.9222798841117</v>
      </c>
      <c r="H25" s="30">
        <v>1214.8</v>
      </c>
      <c r="I25" s="30">
        <v>1300.837282675061</v>
      </c>
      <c r="J25" s="30">
        <v>1407.1975423211811</v>
      </c>
      <c r="K25" s="30">
        <v>1484.3</v>
      </c>
      <c r="L25" s="30">
        <v>1555.2267205418964</v>
      </c>
      <c r="N25" s="14" t="s">
        <v>19</v>
      </c>
      <c r="O25" s="94" t="s">
        <v>20</v>
      </c>
      <c r="P25" s="94"/>
    </row>
    <row r="27" spans="1:22" x14ac:dyDescent="0.25">
      <c r="D27" s="49">
        <f t="shared" ref="D27:L27" si="0">+D25/C25-1</f>
        <v>4.7378093045726155E-2</v>
      </c>
      <c r="E27" s="49">
        <f t="shared" si="0"/>
        <v>6.3293000939492527E-2</v>
      </c>
      <c r="F27" s="49">
        <f t="shared" si="0"/>
        <v>5.9018591428572575E-2</v>
      </c>
      <c r="G27" s="49">
        <f t="shared" si="0"/>
        <v>5.1698163972006883E-2</v>
      </c>
      <c r="H27" s="49">
        <f t="shared" si="0"/>
        <v>4.8215243667138585E-2</v>
      </c>
      <c r="I27" s="49">
        <f t="shared" si="0"/>
        <v>7.0824236643942218E-2</v>
      </c>
      <c r="J27" s="49">
        <f t="shared" si="0"/>
        <v>8.176292382041761E-2</v>
      </c>
      <c r="K27" s="49">
        <f t="shared" si="0"/>
        <v>5.4791495408411439E-2</v>
      </c>
      <c r="L27" s="49">
        <f t="shared" si="0"/>
        <v>4.7784626114597106E-2</v>
      </c>
      <c r="N27" s="92" t="s">
        <v>67</v>
      </c>
      <c r="O27" s="92"/>
      <c r="P27" s="32"/>
      <c r="Q27" s="32"/>
      <c r="R27" s="32" t="s">
        <v>80</v>
      </c>
      <c r="S27" s="92"/>
      <c r="T27" s="92"/>
    </row>
    <row r="28" spans="1:22" ht="31.5" x14ac:dyDescent="0.25">
      <c r="N28" s="18" t="s">
        <v>21</v>
      </c>
      <c r="O28" s="18" t="s">
        <v>22</v>
      </c>
      <c r="P28" s="18" t="s">
        <v>23</v>
      </c>
      <c r="Q28" s="18" t="s">
        <v>24</v>
      </c>
      <c r="R28" s="18" t="s">
        <v>25</v>
      </c>
      <c r="S28" s="18" t="s">
        <v>26</v>
      </c>
      <c r="T28" s="18" t="s">
        <v>62</v>
      </c>
      <c r="U28" s="18" t="s">
        <v>63</v>
      </c>
      <c r="V28" s="18" t="s">
        <v>64</v>
      </c>
    </row>
    <row r="29" spans="1:22" ht="33.75" x14ac:dyDescent="0.25">
      <c r="N29" s="19" t="s">
        <v>10</v>
      </c>
      <c r="O29" s="19" t="s">
        <v>16</v>
      </c>
      <c r="P29" s="19" t="s">
        <v>81</v>
      </c>
      <c r="Q29" s="19" t="s">
        <v>66</v>
      </c>
      <c r="R29" s="19" t="s">
        <v>20</v>
      </c>
      <c r="S29" s="22">
        <v>137641</v>
      </c>
      <c r="T29" s="20">
        <v>173800</v>
      </c>
      <c r="U29" s="21" t="s">
        <v>89</v>
      </c>
      <c r="V29" s="19" t="s">
        <v>65</v>
      </c>
    </row>
    <row r="30" spans="1:22" x14ac:dyDescent="0.25">
      <c r="A30" s="41" t="s">
        <v>83</v>
      </c>
      <c r="B30" s="42" t="s">
        <v>84</v>
      </c>
    </row>
    <row r="31" spans="1:22" x14ac:dyDescent="0.25">
      <c r="A31" s="41" t="s">
        <v>85</v>
      </c>
      <c r="B31" s="43">
        <v>7.9000000000000001E-2</v>
      </c>
    </row>
    <row r="32" spans="1:22" x14ac:dyDescent="0.25">
      <c r="A32" s="41" t="s">
        <v>86</v>
      </c>
      <c r="B32" s="43">
        <v>8.0399999999999999E-2</v>
      </c>
    </row>
    <row r="33" spans="1:22" x14ac:dyDescent="0.25">
      <c r="A33" s="41" t="s">
        <v>87</v>
      </c>
      <c r="B33" s="43">
        <v>3.7999999999999999E-2</v>
      </c>
      <c r="N33" s="95" t="s">
        <v>7</v>
      </c>
      <c r="O33" s="95"/>
      <c r="P33" s="95"/>
    </row>
    <row r="34" spans="1:22" x14ac:dyDescent="0.25">
      <c r="N34" s="12" t="s">
        <v>8</v>
      </c>
      <c r="O34" s="96" t="s">
        <v>92</v>
      </c>
      <c r="P34" s="96"/>
    </row>
    <row r="35" spans="1:22" x14ac:dyDescent="0.25">
      <c r="N35" s="13" t="s">
        <v>9</v>
      </c>
      <c r="O35" s="97" t="s">
        <v>10</v>
      </c>
      <c r="P35" s="97"/>
    </row>
    <row r="36" spans="1:22" x14ac:dyDescent="0.25">
      <c r="N36" s="14" t="s">
        <v>11</v>
      </c>
      <c r="O36" s="94" t="s">
        <v>10</v>
      </c>
      <c r="P36" s="94"/>
    </row>
    <row r="37" spans="1:22" x14ac:dyDescent="0.25">
      <c r="A37" s="95" t="s">
        <v>7</v>
      </c>
      <c r="B37" s="95"/>
      <c r="C37" s="95"/>
      <c r="N37" s="14" t="s">
        <v>12</v>
      </c>
      <c r="O37" s="94" t="s">
        <v>32</v>
      </c>
      <c r="P37" s="94"/>
    </row>
    <row r="38" spans="1:22" ht="22.5" x14ac:dyDescent="0.25">
      <c r="A38" s="12" t="s">
        <v>8</v>
      </c>
      <c r="B38" s="96" t="s">
        <v>95</v>
      </c>
      <c r="C38" s="96"/>
      <c r="N38" s="15" t="s">
        <v>13</v>
      </c>
      <c r="O38" s="93" t="s">
        <v>14</v>
      </c>
      <c r="P38" s="93"/>
    </row>
    <row r="39" spans="1:22" x14ac:dyDescent="0.25">
      <c r="A39" s="13" t="s">
        <v>9</v>
      </c>
      <c r="B39" s="97" t="s">
        <v>10</v>
      </c>
      <c r="C39" s="97"/>
      <c r="N39" s="14" t="s">
        <v>15</v>
      </c>
      <c r="O39" s="94" t="s">
        <v>16</v>
      </c>
      <c r="P39" s="94"/>
    </row>
    <row r="40" spans="1:22" ht="33.75" x14ac:dyDescent="0.25">
      <c r="A40" s="14" t="s">
        <v>11</v>
      </c>
      <c r="B40" s="94" t="s">
        <v>10</v>
      </c>
      <c r="C40" s="94"/>
      <c r="N40" s="15" t="s">
        <v>17</v>
      </c>
      <c r="O40" s="93" t="s">
        <v>32</v>
      </c>
      <c r="P40" s="93"/>
    </row>
    <row r="41" spans="1:22" x14ac:dyDescent="0.25">
      <c r="A41" s="14" t="s">
        <v>12</v>
      </c>
      <c r="B41" s="94" t="s">
        <v>32</v>
      </c>
      <c r="C41" s="94"/>
      <c r="N41" s="14" t="s">
        <v>19</v>
      </c>
      <c r="O41" s="94" t="s">
        <v>20</v>
      </c>
      <c r="P41" s="94"/>
    </row>
    <row r="42" spans="1:22" ht="22.5" x14ac:dyDescent="0.25">
      <c r="A42" s="15" t="s">
        <v>13</v>
      </c>
      <c r="B42" s="93" t="s">
        <v>14</v>
      </c>
      <c r="C42" s="93"/>
    </row>
    <row r="43" spans="1:22" x14ac:dyDescent="0.25">
      <c r="A43" s="14" t="s">
        <v>15</v>
      </c>
      <c r="B43" s="94" t="s">
        <v>16</v>
      </c>
      <c r="C43" s="94"/>
      <c r="N43" s="92" t="s">
        <v>67</v>
      </c>
      <c r="O43" s="92"/>
      <c r="P43" s="32"/>
      <c r="Q43" s="32"/>
      <c r="R43" s="32" t="s">
        <v>80</v>
      </c>
      <c r="S43" s="92"/>
      <c r="T43" s="92"/>
    </row>
    <row r="44" spans="1:22" ht="33.75" x14ac:dyDescent="0.25">
      <c r="A44" s="15" t="s">
        <v>17</v>
      </c>
      <c r="B44" s="93" t="s">
        <v>18</v>
      </c>
      <c r="C44" s="93"/>
      <c r="N44" s="18" t="s">
        <v>21</v>
      </c>
      <c r="O44" s="18" t="s">
        <v>22</v>
      </c>
      <c r="P44" s="18" t="s">
        <v>23</v>
      </c>
      <c r="Q44" s="18" t="s">
        <v>24</v>
      </c>
      <c r="R44" s="18" t="s">
        <v>25</v>
      </c>
      <c r="S44" s="18" t="s">
        <v>26</v>
      </c>
      <c r="T44" s="18" t="s">
        <v>62</v>
      </c>
      <c r="U44" s="18" t="s">
        <v>63</v>
      </c>
      <c r="V44" s="18" t="s">
        <v>64</v>
      </c>
    </row>
    <row r="45" spans="1:22" ht="33.75" x14ac:dyDescent="0.25">
      <c r="A45" s="14" t="s">
        <v>19</v>
      </c>
      <c r="B45" s="94" t="s">
        <v>20</v>
      </c>
      <c r="C45" s="94"/>
      <c r="N45" s="33" t="s">
        <v>10</v>
      </c>
      <c r="O45" s="33" t="s">
        <v>16</v>
      </c>
      <c r="P45" s="33" t="s">
        <v>81</v>
      </c>
      <c r="Q45" s="33" t="s">
        <v>66</v>
      </c>
      <c r="R45" s="33" t="s">
        <v>20</v>
      </c>
      <c r="S45" s="38">
        <v>147129</v>
      </c>
      <c r="T45" s="39">
        <v>185723</v>
      </c>
      <c r="U45" s="40" t="s">
        <v>93</v>
      </c>
      <c r="V45" s="33" t="s">
        <v>65</v>
      </c>
    </row>
    <row r="47" spans="1:22" x14ac:dyDescent="0.25">
      <c r="A47" s="92" t="s">
        <v>67</v>
      </c>
      <c r="B47" s="92"/>
      <c r="C47" s="32"/>
      <c r="D47" s="32"/>
      <c r="E47" s="32" t="s">
        <v>80</v>
      </c>
      <c r="F47" s="92"/>
      <c r="G47" s="92"/>
    </row>
    <row r="48" spans="1:22" ht="31.5" x14ac:dyDescent="0.25">
      <c r="A48" s="18" t="s">
        <v>21</v>
      </c>
      <c r="B48" s="18" t="s">
        <v>22</v>
      </c>
      <c r="C48" s="18" t="s">
        <v>23</v>
      </c>
      <c r="D48" s="18" t="s">
        <v>24</v>
      </c>
      <c r="E48" s="18" t="s">
        <v>25</v>
      </c>
      <c r="F48" s="18" t="s">
        <v>26</v>
      </c>
      <c r="G48" s="18" t="s">
        <v>62</v>
      </c>
      <c r="H48" s="18" t="s">
        <v>63</v>
      </c>
      <c r="I48" s="18" t="s">
        <v>64</v>
      </c>
    </row>
    <row r="49" spans="1:9" ht="33.75" x14ac:dyDescent="0.25">
      <c r="A49" s="33" t="s">
        <v>10</v>
      </c>
      <c r="B49" s="33" t="s">
        <v>16</v>
      </c>
      <c r="C49" s="33" t="s">
        <v>81</v>
      </c>
      <c r="D49" s="33" t="s">
        <v>66</v>
      </c>
      <c r="E49" s="33" t="s">
        <v>20</v>
      </c>
      <c r="F49" s="33" t="s">
        <v>96</v>
      </c>
      <c r="G49" s="39">
        <v>200300</v>
      </c>
      <c r="H49" s="40" t="s">
        <v>97</v>
      </c>
      <c r="I49" s="33" t="s">
        <v>65</v>
      </c>
    </row>
  </sheetData>
  <mergeCells count="56">
    <mergeCell ref="F47:G47"/>
    <mergeCell ref="B42:C42"/>
    <mergeCell ref="B43:C43"/>
    <mergeCell ref="B44:C44"/>
    <mergeCell ref="B45:C45"/>
    <mergeCell ref="A47:B47"/>
    <mergeCell ref="A37:C37"/>
    <mergeCell ref="B38:C38"/>
    <mergeCell ref="B39:C39"/>
    <mergeCell ref="B40:C40"/>
    <mergeCell ref="B41:C41"/>
    <mergeCell ref="N1:P1"/>
    <mergeCell ref="O2:P2"/>
    <mergeCell ref="O3:P3"/>
    <mergeCell ref="A21:A22"/>
    <mergeCell ref="B21:B22"/>
    <mergeCell ref="C1:E1"/>
    <mergeCell ref="D2:E2"/>
    <mergeCell ref="D3:E3"/>
    <mergeCell ref="D4:E4"/>
    <mergeCell ref="C11:D11"/>
    <mergeCell ref="D9:E9"/>
    <mergeCell ref="D5:E5"/>
    <mergeCell ref="D6:E6"/>
    <mergeCell ref="D7:E7"/>
    <mergeCell ref="D8:E8"/>
    <mergeCell ref="O4:P4"/>
    <mergeCell ref="O5:P5"/>
    <mergeCell ref="O6:P6"/>
    <mergeCell ref="O7:P7"/>
    <mergeCell ref="O8:P8"/>
    <mergeCell ref="O9:P9"/>
    <mergeCell ref="N11:O11"/>
    <mergeCell ref="S11:T11"/>
    <mergeCell ref="N17:P17"/>
    <mergeCell ref="O18:P18"/>
    <mergeCell ref="O24:P24"/>
    <mergeCell ref="O25:P25"/>
    <mergeCell ref="N27:O27"/>
    <mergeCell ref="S27:T27"/>
    <mergeCell ref="O19:P19"/>
    <mergeCell ref="O20:P20"/>
    <mergeCell ref="O21:P21"/>
    <mergeCell ref="O22:P22"/>
    <mergeCell ref="O23:P23"/>
    <mergeCell ref="N33:P33"/>
    <mergeCell ref="O34:P34"/>
    <mergeCell ref="O35:P35"/>
    <mergeCell ref="O36:P36"/>
    <mergeCell ref="O37:P37"/>
    <mergeCell ref="S43:T43"/>
    <mergeCell ref="O38:P38"/>
    <mergeCell ref="O39:P39"/>
    <mergeCell ref="O40:P40"/>
    <mergeCell ref="O41:P41"/>
    <mergeCell ref="N43:O4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showGridLines="0" zoomScale="115" zoomScaleNormal="115" workbookViewId="0">
      <selection activeCell="I8" sqref="I8"/>
    </sheetView>
  </sheetViews>
  <sheetFormatPr baseColWidth="10" defaultRowHeight="15" x14ac:dyDescent="0.25"/>
  <cols>
    <col min="1" max="1" width="26.7109375" customWidth="1"/>
    <col min="4" max="4" width="11.7109375" customWidth="1"/>
    <col min="5" max="5" width="11.42578125" customWidth="1"/>
    <col min="6" max="8" width="14.42578125" bestFit="1" customWidth="1"/>
    <col min="9" max="14" width="14.42578125" customWidth="1"/>
  </cols>
  <sheetData>
    <row r="1" spans="1:9" ht="20.25" customHeight="1" x14ac:dyDescent="0.35">
      <c r="A1" s="102" t="s">
        <v>125</v>
      </c>
      <c r="B1" s="103"/>
      <c r="C1" s="103"/>
      <c r="D1" s="103"/>
      <c r="E1" s="103"/>
      <c r="F1" s="103"/>
      <c r="G1" s="103"/>
      <c r="H1" s="103"/>
      <c r="I1" s="103"/>
    </row>
    <row r="2" spans="1:9" ht="15.75" thickBot="1" x14ac:dyDescent="0.3">
      <c r="H2" s="34"/>
    </row>
    <row r="3" spans="1:9" ht="15.75" thickBot="1" x14ac:dyDescent="0.3">
      <c r="A3" s="51" t="s">
        <v>0</v>
      </c>
      <c r="B3" s="52" t="s">
        <v>1</v>
      </c>
      <c r="C3" s="52" t="s">
        <v>2</v>
      </c>
      <c r="D3" s="53">
        <v>44774</v>
      </c>
      <c r="E3" s="54">
        <v>44866</v>
      </c>
      <c r="F3" s="54">
        <v>44907</v>
      </c>
      <c r="G3" s="54">
        <v>44938</v>
      </c>
      <c r="H3" s="54">
        <v>44969</v>
      </c>
      <c r="I3" s="54">
        <v>44997</v>
      </c>
    </row>
    <row r="4" spans="1:9" ht="30.75" thickBot="1" x14ac:dyDescent="0.3">
      <c r="A4" s="55" t="s">
        <v>6</v>
      </c>
      <c r="B4" s="56">
        <v>0.2</v>
      </c>
      <c r="C4" s="57" t="s">
        <v>3</v>
      </c>
      <c r="D4" s="58">
        <v>140.41300000000001</v>
      </c>
      <c r="E4" s="59">
        <v>166.08</v>
      </c>
      <c r="F4" s="59">
        <f>+E4*1.05</f>
        <v>174.38400000000001</v>
      </c>
      <c r="G4" s="59">
        <v>189.74</v>
      </c>
      <c r="H4" s="59">
        <v>200.96</v>
      </c>
      <c r="I4" s="59">
        <v>213</v>
      </c>
    </row>
    <row r="5" spans="1:9" ht="15.75" thickBot="1" x14ac:dyDescent="0.3">
      <c r="A5" s="65" t="s">
        <v>61</v>
      </c>
      <c r="B5" s="66">
        <v>0.55000000000000004</v>
      </c>
      <c r="C5" s="67" t="s">
        <v>3</v>
      </c>
      <c r="D5" s="68">
        <v>548.78</v>
      </c>
      <c r="E5" s="69">
        <v>715.33</v>
      </c>
      <c r="F5" s="69">
        <v>715.33</v>
      </c>
      <c r="G5" s="87">
        <f>+F5*1.1184</f>
        <v>800.02507200000014</v>
      </c>
      <c r="H5" s="69">
        <v>800.03</v>
      </c>
      <c r="I5" s="69">
        <v>800.03</v>
      </c>
    </row>
    <row r="6" spans="1:9" ht="15.75" thickBot="1" x14ac:dyDescent="0.3">
      <c r="A6" s="60" t="s">
        <v>51</v>
      </c>
      <c r="B6" s="61">
        <v>0.25</v>
      </c>
      <c r="C6" s="62" t="s">
        <v>3</v>
      </c>
      <c r="D6" s="63">
        <v>1214.8</v>
      </c>
      <c r="E6" s="64">
        <v>1632.96</v>
      </c>
      <c r="F6" s="64">
        <f>+E6*1.05</f>
        <v>1714.6080000000002</v>
      </c>
      <c r="G6" s="64">
        <v>1868.3</v>
      </c>
      <c r="H6" s="91">
        <f>+'RESPALDO FEBRERO'!N5</f>
        <v>1999.6036244611848</v>
      </c>
      <c r="I6" s="91">
        <f>+'RESPALDO FEBRERO'!O5</f>
        <v>2100.7589759647108</v>
      </c>
    </row>
    <row r="7" spans="1:9" ht="15.75" thickBot="1" x14ac:dyDescent="0.3">
      <c r="E7" s="50">
        <f>+((E4/D4)*B4+(E5/D5)*B5+(E6/D6)*B6)-1</f>
        <v>0.28953487017541391</v>
      </c>
      <c r="F7" s="50">
        <f>+((F4/D4)*B4+(F5/D5)*B5+(F6/D6)*B6)-1</f>
        <v>0.3181656007099507</v>
      </c>
      <c r="G7" s="50">
        <f>+((G4/F4)*B4+(G5/F5)*B5+(G6/F6)*B6)-1</f>
        <v>0.10514091123246483</v>
      </c>
      <c r="H7" s="50">
        <f>+((H4/F4)*B4+(H5/F5)*B5+(H6/F6)*B6)-1</f>
        <v>0.13715769929735466</v>
      </c>
      <c r="I7" s="50">
        <f>+((I4/F4)*B4+(I5/F5)*B5+(I6/F6)*B6)-1</f>
        <v>0.16571535486451094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26"/>
  <sheetViews>
    <sheetView showGridLines="0" topLeftCell="A8" workbookViewId="0">
      <selection activeCell="J19" sqref="J19"/>
    </sheetView>
  </sheetViews>
  <sheetFormatPr baseColWidth="10" defaultRowHeight="15.75" x14ac:dyDescent="0.25"/>
  <cols>
    <col min="1" max="1" width="11.42578125" style="4"/>
    <col min="2" max="2" width="55.85546875" style="4" bestFit="1" customWidth="1"/>
    <col min="3" max="3" width="9.7109375" style="4" bestFit="1" customWidth="1"/>
    <col min="4" max="4" width="10" style="4" bestFit="1" customWidth="1"/>
    <col min="5" max="5" width="14.7109375" style="4" bestFit="1" customWidth="1"/>
    <col min="6" max="6" width="12.140625" style="5" customWidth="1"/>
    <col min="7" max="7" width="14.7109375" style="4" bestFit="1" customWidth="1"/>
    <col min="8" max="8" width="9" style="4" customWidth="1"/>
    <col min="9" max="9" width="8.85546875" style="4" customWidth="1"/>
    <col min="10" max="10" width="10" style="4" customWidth="1"/>
    <col min="11" max="11" width="8.85546875" style="4" customWidth="1"/>
    <col min="12" max="12" width="9.42578125" style="4" customWidth="1"/>
    <col min="13" max="16384" width="11.42578125" style="4"/>
  </cols>
  <sheetData>
    <row r="2" spans="2:7" ht="16.5" thickBot="1" x14ac:dyDescent="0.3">
      <c r="B2" s="2" t="s">
        <v>53</v>
      </c>
    </row>
    <row r="3" spans="2:7" ht="32.25" thickBot="1" x14ac:dyDescent="0.3">
      <c r="E3" s="6" t="s">
        <v>71</v>
      </c>
      <c r="F3" s="6" t="s">
        <v>1</v>
      </c>
      <c r="G3" s="6" t="s">
        <v>78</v>
      </c>
    </row>
    <row r="4" spans="2:7" ht="16.5" thickBot="1" x14ac:dyDescent="0.3">
      <c r="B4" s="7" t="s">
        <v>4</v>
      </c>
      <c r="C4" s="8" t="s">
        <v>5</v>
      </c>
      <c r="D4" s="8" t="s">
        <v>2</v>
      </c>
      <c r="E4" s="6" t="s">
        <v>54</v>
      </c>
      <c r="F4" s="6" t="s">
        <v>58</v>
      </c>
      <c r="G4" s="6" t="s">
        <v>54</v>
      </c>
    </row>
    <row r="5" spans="2:7" ht="16.5" thickBot="1" x14ac:dyDescent="0.3">
      <c r="B5" s="9" t="s">
        <v>33</v>
      </c>
      <c r="C5" s="10" t="s">
        <v>34</v>
      </c>
      <c r="D5" s="10" t="s">
        <v>35</v>
      </c>
      <c r="E5" s="16">
        <v>270557.45219650352</v>
      </c>
      <c r="F5" s="11">
        <v>7.1499999999999994E-2</v>
      </c>
      <c r="G5" s="16">
        <f t="shared" ref="G5:G13" si="0">+E5*(1+F5)</f>
        <v>289902.31002855347</v>
      </c>
    </row>
    <row r="6" spans="2:7" ht="16.5" thickBot="1" x14ac:dyDescent="0.3">
      <c r="B6" s="9" t="s">
        <v>36</v>
      </c>
      <c r="C6" s="10" t="s">
        <v>34</v>
      </c>
      <c r="D6" s="10" t="s">
        <v>35</v>
      </c>
      <c r="E6" s="17">
        <v>157196.18701669472</v>
      </c>
      <c r="F6" s="11">
        <v>7.1499999999999994E-2</v>
      </c>
      <c r="G6" s="17">
        <f t="shared" si="0"/>
        <v>168435.71438838838</v>
      </c>
    </row>
    <row r="7" spans="2:7" ht="16.5" thickBot="1" x14ac:dyDescent="0.3">
      <c r="B7" s="9" t="s">
        <v>37</v>
      </c>
      <c r="C7" s="10" t="s">
        <v>34</v>
      </c>
      <c r="D7" s="10" t="s">
        <v>35</v>
      </c>
      <c r="E7" s="17">
        <v>115486.23024814304</v>
      </c>
      <c r="F7" s="11">
        <v>7.1499999999999994E-2</v>
      </c>
      <c r="G7" s="17">
        <f t="shared" si="0"/>
        <v>123743.49571088525</v>
      </c>
    </row>
    <row r="8" spans="2:7" ht="16.5" thickBot="1" x14ac:dyDescent="0.3">
      <c r="B8" s="9" t="s">
        <v>38</v>
      </c>
      <c r="C8" s="10" t="s">
        <v>34</v>
      </c>
      <c r="D8" s="10" t="s">
        <v>35</v>
      </c>
      <c r="E8" s="17">
        <v>24676.668497771505</v>
      </c>
      <c r="F8" s="11">
        <v>7.1499999999999994E-2</v>
      </c>
      <c r="G8" s="17">
        <f t="shared" si="0"/>
        <v>26441.050295362165</v>
      </c>
    </row>
    <row r="9" spans="2:7" ht="16.5" thickBot="1" x14ac:dyDescent="0.3">
      <c r="B9" s="9" t="s">
        <v>39</v>
      </c>
      <c r="C9" s="10" t="s">
        <v>34</v>
      </c>
      <c r="D9" s="10" t="s">
        <v>35</v>
      </c>
      <c r="E9" s="17">
        <v>306169.2830180286</v>
      </c>
      <c r="F9" s="11">
        <v>7.1499999999999994E-2</v>
      </c>
      <c r="G9" s="17">
        <f t="shared" si="0"/>
        <v>328060.38675381761</v>
      </c>
    </row>
    <row r="10" spans="2:7" ht="16.5" thickBot="1" x14ac:dyDescent="0.3">
      <c r="B10" s="9" t="s">
        <v>40</v>
      </c>
      <c r="C10" s="10" t="s">
        <v>34</v>
      </c>
      <c r="D10" s="10" t="s">
        <v>35</v>
      </c>
      <c r="E10" s="17">
        <v>2785071.0540740513</v>
      </c>
      <c r="F10" s="11">
        <v>7.1499999999999994E-2</v>
      </c>
      <c r="G10" s="17">
        <f t="shared" si="0"/>
        <v>2984203.6344403457</v>
      </c>
    </row>
    <row r="11" spans="2:7" ht="16.5" thickBot="1" x14ac:dyDescent="0.3">
      <c r="B11" s="9" t="s">
        <v>41</v>
      </c>
      <c r="C11" s="10" t="s">
        <v>34</v>
      </c>
      <c r="D11" s="10" t="s">
        <v>35</v>
      </c>
      <c r="E11" s="17">
        <v>31988.555924493132</v>
      </c>
      <c r="F11" s="11">
        <v>7.1499999999999994E-2</v>
      </c>
      <c r="G11" s="17">
        <f t="shared" si="0"/>
        <v>34275.737673094387</v>
      </c>
    </row>
    <row r="12" spans="2:7" ht="16.5" thickBot="1" x14ac:dyDescent="0.3">
      <c r="B12" s="9" t="s">
        <v>42</v>
      </c>
      <c r="C12" s="10" t="s">
        <v>34</v>
      </c>
      <c r="D12" s="10" t="s">
        <v>35</v>
      </c>
      <c r="E12" s="17">
        <v>15992.42548119725</v>
      </c>
      <c r="F12" s="11">
        <v>7.1499999999999994E-2</v>
      </c>
      <c r="G12" s="17">
        <f t="shared" si="0"/>
        <v>17135.883903102851</v>
      </c>
    </row>
    <row r="13" spans="2:7" ht="16.5" thickBot="1" x14ac:dyDescent="0.3">
      <c r="B13" s="9" t="s">
        <v>43</v>
      </c>
      <c r="C13" s="10" t="s">
        <v>44</v>
      </c>
      <c r="D13" s="10" t="s">
        <v>35</v>
      </c>
      <c r="E13" s="17">
        <v>246763.023433141</v>
      </c>
      <c r="F13" s="11"/>
      <c r="G13" s="17">
        <f t="shared" si="0"/>
        <v>246763.023433141</v>
      </c>
    </row>
    <row r="14" spans="2:7" x14ac:dyDescent="0.25">
      <c r="B14" s="1"/>
    </row>
    <row r="15" spans="2:7" ht="16.5" thickBot="1" x14ac:dyDescent="0.3">
      <c r="B15" s="2" t="s">
        <v>55</v>
      </c>
    </row>
    <row r="16" spans="2:7" ht="32.25" thickBot="1" x14ac:dyDescent="0.3">
      <c r="E16" s="6" t="s">
        <v>71</v>
      </c>
      <c r="F16" s="6" t="s">
        <v>1</v>
      </c>
      <c r="G16" s="6" t="s">
        <v>78</v>
      </c>
    </row>
    <row r="17" spans="2:7" ht="16.5" thickBot="1" x14ac:dyDescent="0.3">
      <c r="B17" s="7" t="s">
        <v>4</v>
      </c>
      <c r="C17" s="8" t="s">
        <v>5</v>
      </c>
      <c r="D17" s="8" t="s">
        <v>2</v>
      </c>
      <c r="E17" s="6" t="s">
        <v>54</v>
      </c>
      <c r="F17" s="6" t="s">
        <v>58</v>
      </c>
      <c r="G17" s="6" t="s">
        <v>54</v>
      </c>
    </row>
    <row r="18" spans="2:7" ht="16.5" thickBot="1" x14ac:dyDescent="0.3">
      <c r="B18" s="9" t="s">
        <v>30</v>
      </c>
      <c r="C18" s="10" t="s">
        <v>56</v>
      </c>
      <c r="D18" s="10" t="s">
        <v>35</v>
      </c>
      <c r="E18" s="16">
        <v>5510806.213898072</v>
      </c>
      <c r="F18" s="11">
        <v>7.1499999999999994E-2</v>
      </c>
      <c r="G18" s="16">
        <f>+E18*(1+F18)</f>
        <v>5904828.8581917835</v>
      </c>
    </row>
    <row r="19" spans="2:7" ht="16.5" thickBot="1" x14ac:dyDescent="0.3">
      <c r="B19" s="9" t="s">
        <v>31</v>
      </c>
      <c r="C19" s="10" t="s">
        <v>56</v>
      </c>
      <c r="D19" s="10" t="s">
        <v>35</v>
      </c>
      <c r="E19" s="16">
        <v>27988.137571009225</v>
      </c>
      <c r="F19" s="11">
        <v>7.1499999999999994E-2</v>
      </c>
      <c r="G19" s="17">
        <f t="shared" ref="G19:G24" si="1">+E19*(1+F19)</f>
        <v>29989.289407336382</v>
      </c>
    </row>
    <row r="20" spans="2:7" ht="16.5" thickBot="1" x14ac:dyDescent="0.3">
      <c r="B20" s="9" t="s">
        <v>28</v>
      </c>
      <c r="C20" s="10" t="s">
        <v>34</v>
      </c>
      <c r="D20" s="10" t="s">
        <v>35</v>
      </c>
      <c r="E20" s="16">
        <v>303087.47817738116</v>
      </c>
      <c r="F20" s="11">
        <v>7.1499999999999994E-2</v>
      </c>
      <c r="G20" s="17">
        <f t="shared" si="1"/>
        <v>324758.2328670639</v>
      </c>
    </row>
    <row r="21" spans="2:7" ht="16.5" thickBot="1" x14ac:dyDescent="0.3">
      <c r="B21" s="9" t="s">
        <v>29</v>
      </c>
      <c r="C21" s="10" t="s">
        <v>34</v>
      </c>
      <c r="D21" s="10" t="s">
        <v>35</v>
      </c>
      <c r="E21" s="16">
        <v>323022.90957204177</v>
      </c>
      <c r="F21" s="11">
        <v>7.1499999999999994E-2</v>
      </c>
      <c r="G21" s="17">
        <f t="shared" si="1"/>
        <v>346119.04760644271</v>
      </c>
    </row>
    <row r="22" spans="2:7" ht="16.5" thickBot="1" x14ac:dyDescent="0.3">
      <c r="B22" s="9" t="s">
        <v>27</v>
      </c>
      <c r="C22" s="10" t="s">
        <v>34</v>
      </c>
      <c r="D22" s="10" t="s">
        <v>35</v>
      </c>
      <c r="E22" s="16">
        <v>35001.833438824207</v>
      </c>
      <c r="F22" s="11">
        <v>7.1499999999999994E-2</v>
      </c>
      <c r="G22" s="17">
        <f t="shared" si="1"/>
        <v>37504.464529700133</v>
      </c>
    </row>
    <row r="23" spans="2:7" ht="16.5" thickBot="1" x14ac:dyDescent="0.3">
      <c r="B23" s="9" t="s">
        <v>57</v>
      </c>
      <c r="C23" s="10" t="s">
        <v>34</v>
      </c>
      <c r="D23" s="10" t="s">
        <v>35</v>
      </c>
      <c r="E23" s="16">
        <v>7922775.0225033052</v>
      </c>
      <c r="F23" s="11">
        <v>7.1499999999999994E-2</v>
      </c>
      <c r="G23" s="17">
        <f>+E23*(1+F23)</f>
        <v>8489253.4366122913</v>
      </c>
    </row>
    <row r="24" spans="2:7" ht="16.5" thickBot="1" x14ac:dyDescent="0.3">
      <c r="B24" s="9" t="s">
        <v>31</v>
      </c>
      <c r="C24" s="10" t="s">
        <v>56</v>
      </c>
      <c r="D24" s="10" t="s">
        <v>35</v>
      </c>
      <c r="E24" s="16">
        <v>26445.382669636183</v>
      </c>
      <c r="F24" s="11">
        <v>7.1499999999999994E-2</v>
      </c>
      <c r="G24" s="17">
        <f t="shared" si="1"/>
        <v>28336.227530515167</v>
      </c>
    </row>
    <row r="25" spans="2:7" x14ac:dyDescent="0.25">
      <c r="B25" s="1"/>
    </row>
    <row r="26" spans="2:7" x14ac:dyDescent="0.25">
      <c r="B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23"/>
  <sheetViews>
    <sheetView showGridLines="0" topLeftCell="R1" zoomScale="110" zoomScaleNormal="110" workbookViewId="0">
      <selection activeCell="S3" sqref="S3:W23"/>
    </sheetView>
  </sheetViews>
  <sheetFormatPr baseColWidth="10" defaultRowHeight="15.75" x14ac:dyDescent="0.25"/>
  <cols>
    <col min="1" max="1" width="11.42578125" style="4"/>
    <col min="2" max="2" width="55.85546875" style="4" bestFit="1" customWidth="1"/>
    <col min="3" max="3" width="9.7109375" style="4" bestFit="1" customWidth="1"/>
    <col min="4" max="4" width="10" style="4" bestFit="1" customWidth="1"/>
    <col min="5" max="5" width="15.140625" style="4" bestFit="1" customWidth="1"/>
    <col min="6" max="6" width="12.140625" style="5" customWidth="1"/>
    <col min="7" max="7" width="15.85546875" style="4" bestFit="1" customWidth="1"/>
    <col min="8" max="8" width="9" style="4" customWidth="1"/>
    <col min="9" max="9" width="55.85546875" style="4" bestFit="1" customWidth="1"/>
    <col min="10" max="10" width="8.85546875" style="4" customWidth="1"/>
    <col min="11" max="11" width="9.42578125" style="4" customWidth="1"/>
    <col min="12" max="12" width="16.7109375" style="4" hidden="1" customWidth="1"/>
    <col min="13" max="13" width="11.42578125" style="4" hidden="1" customWidth="1"/>
    <col min="14" max="14" width="17.85546875" style="4" hidden="1" customWidth="1"/>
    <col min="15" max="15" width="20.140625" style="4" customWidth="1"/>
    <col min="16" max="16" width="13.28515625" style="72" bestFit="1" customWidth="1"/>
    <col min="17" max="17" width="14" style="4" bestFit="1" customWidth="1"/>
    <col min="18" max="18" width="11.42578125" style="4"/>
    <col min="19" max="19" width="42" style="4" customWidth="1"/>
    <col min="20" max="23" width="11.42578125" style="4"/>
    <col min="24" max="24" width="14.42578125" style="4" bestFit="1" customWidth="1"/>
    <col min="25" max="16384" width="11.42578125" style="4"/>
  </cols>
  <sheetData>
    <row r="2" spans="2:24" ht="16.5" thickBot="1" x14ac:dyDescent="0.3">
      <c r="B2" s="2" t="s">
        <v>53</v>
      </c>
      <c r="I2" s="2" t="s">
        <v>53</v>
      </c>
      <c r="M2" s="5"/>
    </row>
    <row r="3" spans="2:24" ht="32.25" thickBot="1" x14ac:dyDescent="0.3">
      <c r="E3" s="6" t="s">
        <v>78</v>
      </c>
      <c r="F3" s="6" t="s">
        <v>1</v>
      </c>
      <c r="G3" s="6"/>
      <c r="L3" s="6" t="s">
        <v>78</v>
      </c>
      <c r="M3" s="6" t="s">
        <v>1</v>
      </c>
      <c r="N3" s="6" t="s">
        <v>98</v>
      </c>
      <c r="O3" s="6" t="s">
        <v>103</v>
      </c>
    </row>
    <row r="4" spans="2:24" ht="16.5" thickBot="1" x14ac:dyDescent="0.3">
      <c r="B4" s="7" t="s">
        <v>4</v>
      </c>
      <c r="C4" s="8" t="s">
        <v>5</v>
      </c>
      <c r="D4" s="8" t="s">
        <v>2</v>
      </c>
      <c r="E4" s="6" t="s">
        <v>54</v>
      </c>
      <c r="F4" s="6" t="s">
        <v>58</v>
      </c>
      <c r="G4" s="6" t="s">
        <v>54</v>
      </c>
      <c r="I4" s="7" t="s">
        <v>4</v>
      </c>
      <c r="J4" s="8" t="s">
        <v>5</v>
      </c>
      <c r="K4" s="8" t="s">
        <v>2</v>
      </c>
      <c r="L4" s="6" t="s">
        <v>54</v>
      </c>
      <c r="M4" s="6" t="s">
        <v>58</v>
      </c>
      <c r="N4" s="6" t="s">
        <v>54</v>
      </c>
      <c r="O4" s="6" t="s">
        <v>54</v>
      </c>
    </row>
    <row r="5" spans="2:24" ht="16.5" thickBot="1" x14ac:dyDescent="0.3">
      <c r="B5" s="9" t="s">
        <v>33</v>
      </c>
      <c r="C5" s="10" t="s">
        <v>34</v>
      </c>
      <c r="D5" s="10" t="s">
        <v>35</v>
      </c>
      <c r="E5" s="70">
        <v>289902.31002855347</v>
      </c>
      <c r="F5" s="11" t="e">
        <f>+CALCULO!#REF!</f>
        <v>#REF!</v>
      </c>
      <c r="G5" s="16" t="e">
        <f t="shared" ref="G5:G13" si="0">+E5*(1+F5)</f>
        <v>#REF!</v>
      </c>
      <c r="I5" s="9" t="s">
        <v>33</v>
      </c>
      <c r="J5" s="10" t="s">
        <v>34</v>
      </c>
      <c r="K5" s="10" t="s">
        <v>35</v>
      </c>
      <c r="L5" s="16">
        <v>289902.31002855347</v>
      </c>
      <c r="M5" s="11">
        <v>0.6</v>
      </c>
      <c r="N5" s="16">
        <f t="shared" ref="N5:N13" si="1">+L5*(1+M5)</f>
        <v>463843.69604568556</v>
      </c>
      <c r="O5" s="16">
        <f>+N5</f>
        <v>463843.69604568556</v>
      </c>
      <c r="P5" s="72">
        <f>+O5/8</f>
        <v>57980.462005710695</v>
      </c>
      <c r="Q5" s="4">
        <f>+O5/8</f>
        <v>57980.462005710695</v>
      </c>
    </row>
    <row r="6" spans="2:24" ht="16.5" thickBot="1" x14ac:dyDescent="0.3">
      <c r="B6" s="9" t="s">
        <v>36</v>
      </c>
      <c r="C6" s="10" t="s">
        <v>34</v>
      </c>
      <c r="D6" s="10" t="s">
        <v>35</v>
      </c>
      <c r="E6" s="71">
        <v>168435.71438838838</v>
      </c>
      <c r="F6" s="11">
        <v>0.15839167146352184</v>
      </c>
      <c r="G6" s="17">
        <f t="shared" si="0"/>
        <v>195114.52872451759</v>
      </c>
      <c r="I6" s="9" t="s">
        <v>36</v>
      </c>
      <c r="J6" s="10" t="s">
        <v>34</v>
      </c>
      <c r="K6" s="10" t="s">
        <v>35</v>
      </c>
      <c r="L6" s="17">
        <v>168435.71438838838</v>
      </c>
      <c r="M6" s="11">
        <v>0.85</v>
      </c>
      <c r="N6" s="17">
        <f t="shared" si="1"/>
        <v>311606.0716185185</v>
      </c>
      <c r="O6" s="16">
        <f t="shared" ref="O6:O13" si="2">+N6</f>
        <v>311606.0716185185</v>
      </c>
      <c r="P6" s="72">
        <f>+O6/5</f>
        <v>62321.214323703702</v>
      </c>
      <c r="Q6" s="4">
        <f>+O6/5</f>
        <v>62321.214323703702</v>
      </c>
      <c r="X6" s="80"/>
    </row>
    <row r="7" spans="2:24" ht="16.5" thickBot="1" x14ac:dyDescent="0.3">
      <c r="B7" s="9" t="s">
        <v>37</v>
      </c>
      <c r="C7" s="10" t="s">
        <v>34</v>
      </c>
      <c r="D7" s="10" t="s">
        <v>35</v>
      </c>
      <c r="E7" s="71">
        <v>123743.49571088525</v>
      </c>
      <c r="F7" s="11">
        <v>0.15839167146352184</v>
      </c>
      <c r="G7" s="17">
        <f t="shared" si="0"/>
        <v>143343.43482927151</v>
      </c>
      <c r="I7" s="9" t="s">
        <v>37</v>
      </c>
      <c r="J7" s="10" t="s">
        <v>34</v>
      </c>
      <c r="K7" s="10" t="s">
        <v>35</v>
      </c>
      <c r="L7" s="17">
        <v>123743.49571088525</v>
      </c>
      <c r="M7" s="11">
        <v>0.55000000000000004</v>
      </c>
      <c r="N7" s="17">
        <f t="shared" si="1"/>
        <v>191802.41835187215</v>
      </c>
      <c r="O7" s="16">
        <f t="shared" si="2"/>
        <v>191802.41835187215</v>
      </c>
      <c r="P7" s="72">
        <f>+O7/3</f>
        <v>63934.139450624054</v>
      </c>
      <c r="Q7" s="4">
        <f>+O7/3</f>
        <v>63934.139450624054</v>
      </c>
      <c r="X7" s="80"/>
    </row>
    <row r="8" spans="2:24" ht="16.5" thickBot="1" x14ac:dyDescent="0.3">
      <c r="B8" s="9" t="s">
        <v>38</v>
      </c>
      <c r="C8" s="10" t="s">
        <v>34</v>
      </c>
      <c r="D8" s="10" t="s">
        <v>35</v>
      </c>
      <c r="E8" s="71">
        <v>26441.050295362165</v>
      </c>
      <c r="F8" s="11">
        <v>0.15839167146352184</v>
      </c>
      <c r="G8" s="17">
        <f t="shared" si="0"/>
        <v>30629.092446895625</v>
      </c>
      <c r="I8" s="9" t="s">
        <v>38</v>
      </c>
      <c r="J8" s="10" t="s">
        <v>34</v>
      </c>
      <c r="K8" s="10" t="s">
        <v>35</v>
      </c>
      <c r="L8" s="17">
        <v>26441.050295362165</v>
      </c>
      <c r="M8" s="11">
        <v>1.3</v>
      </c>
      <c r="N8" s="17">
        <f t="shared" si="1"/>
        <v>60814.415679332975</v>
      </c>
      <c r="O8" s="16">
        <f t="shared" si="2"/>
        <v>60814.415679332975</v>
      </c>
      <c r="P8" s="72">
        <f>+O8</f>
        <v>60814.415679332975</v>
      </c>
      <c r="X8" s="80"/>
    </row>
    <row r="9" spans="2:24" ht="16.5" thickBot="1" x14ac:dyDescent="0.3">
      <c r="B9" s="9" t="s">
        <v>39</v>
      </c>
      <c r="C9" s="10" t="s">
        <v>34</v>
      </c>
      <c r="D9" s="10" t="s">
        <v>35</v>
      </c>
      <c r="E9" s="71">
        <v>328060.38675381761</v>
      </c>
      <c r="F9" s="11">
        <v>0.15839167146352184</v>
      </c>
      <c r="G9" s="17">
        <f t="shared" si="0"/>
        <v>380022.41975272418</v>
      </c>
      <c r="I9" s="9" t="s">
        <v>39</v>
      </c>
      <c r="J9" s="10" t="s">
        <v>34</v>
      </c>
      <c r="K9" s="10" t="s">
        <v>35</v>
      </c>
      <c r="L9" s="17">
        <v>328060.38675381761</v>
      </c>
      <c r="M9" s="11">
        <v>0.66</v>
      </c>
      <c r="N9" s="17">
        <f t="shared" si="1"/>
        <v>544580.24201133731</v>
      </c>
      <c r="O9" s="16">
        <f t="shared" si="2"/>
        <v>544580.24201133731</v>
      </c>
      <c r="Q9" s="4">
        <f>+O9/8</f>
        <v>68072.530251417164</v>
      </c>
      <c r="X9" s="80"/>
    </row>
    <row r="10" spans="2:24" ht="16.5" thickBot="1" x14ac:dyDescent="0.3">
      <c r="B10" s="9" t="s">
        <v>40</v>
      </c>
      <c r="C10" s="10" t="s">
        <v>34</v>
      </c>
      <c r="D10" s="10" t="s">
        <v>35</v>
      </c>
      <c r="E10" s="71">
        <v>2984203.6344403457</v>
      </c>
      <c r="F10" s="11">
        <v>0.15839167146352184</v>
      </c>
      <c r="G10" s="17">
        <f t="shared" si="0"/>
        <v>3456876.6360868686</v>
      </c>
      <c r="I10" s="9" t="s">
        <v>40</v>
      </c>
      <c r="J10" s="10" t="s">
        <v>34</v>
      </c>
      <c r="K10" s="10" t="s">
        <v>35</v>
      </c>
      <c r="L10" s="17">
        <v>2984203.6344403457</v>
      </c>
      <c r="M10" s="11">
        <v>0.66</v>
      </c>
      <c r="N10" s="17">
        <f t="shared" si="1"/>
        <v>4953778.0331709739</v>
      </c>
      <c r="O10" s="16">
        <f t="shared" si="2"/>
        <v>4953778.0331709739</v>
      </c>
      <c r="X10" s="80"/>
    </row>
    <row r="11" spans="2:24" ht="16.5" thickBot="1" x14ac:dyDescent="0.3">
      <c r="B11" s="9" t="s">
        <v>41</v>
      </c>
      <c r="C11" s="10" t="s">
        <v>34</v>
      </c>
      <c r="D11" s="10" t="s">
        <v>35</v>
      </c>
      <c r="E11" s="71">
        <v>34275.737673094387</v>
      </c>
      <c r="F11" s="11">
        <v>0.15839167146352184</v>
      </c>
      <c r="G11" s="17">
        <f t="shared" si="0"/>
        <v>39704.729053781011</v>
      </c>
      <c r="I11" s="9" t="s">
        <v>41</v>
      </c>
      <c r="J11" s="10" t="s">
        <v>34</v>
      </c>
      <c r="K11" s="10" t="s">
        <v>35</v>
      </c>
      <c r="L11" s="17">
        <v>34275.737673094387</v>
      </c>
      <c r="M11" s="11">
        <v>0.9</v>
      </c>
      <c r="N11" s="17">
        <f t="shared" si="1"/>
        <v>65123.901578879333</v>
      </c>
      <c r="O11" s="16">
        <f t="shared" si="2"/>
        <v>65123.901578879333</v>
      </c>
    </row>
    <row r="12" spans="2:24" ht="16.5" thickBot="1" x14ac:dyDescent="0.3">
      <c r="B12" s="9" t="s">
        <v>42</v>
      </c>
      <c r="C12" s="10" t="s">
        <v>34</v>
      </c>
      <c r="D12" s="10" t="s">
        <v>35</v>
      </c>
      <c r="E12" s="71">
        <v>17135.883903102851</v>
      </c>
      <c r="F12" s="11">
        <v>0.15839167146352184</v>
      </c>
      <c r="G12" s="17">
        <f t="shared" si="0"/>
        <v>19850.065196520169</v>
      </c>
      <c r="I12" s="9" t="s">
        <v>42</v>
      </c>
      <c r="J12" s="10" t="s">
        <v>34</v>
      </c>
      <c r="K12" s="10" t="s">
        <v>35</v>
      </c>
      <c r="L12" s="17">
        <v>17135.883903102851</v>
      </c>
      <c r="M12" s="11">
        <v>0.66</v>
      </c>
      <c r="N12" s="17">
        <f t="shared" si="1"/>
        <v>28445.567279150735</v>
      </c>
      <c r="O12" s="16">
        <f t="shared" si="2"/>
        <v>28445.567279150735</v>
      </c>
    </row>
    <row r="13" spans="2:24" ht="16.5" thickBot="1" x14ac:dyDescent="0.3">
      <c r="B13" s="9" t="s">
        <v>43</v>
      </c>
      <c r="C13" s="10" t="s">
        <v>44</v>
      </c>
      <c r="D13" s="10" t="s">
        <v>35</v>
      </c>
      <c r="E13" s="71">
        <v>246763.023433141</v>
      </c>
      <c r="F13" s="11">
        <v>0.15839167146352184</v>
      </c>
      <c r="G13" s="17">
        <f t="shared" si="0"/>
        <v>285848.23117010843</v>
      </c>
      <c r="I13" s="9" t="s">
        <v>43</v>
      </c>
      <c r="J13" s="10" t="s">
        <v>44</v>
      </c>
      <c r="K13" s="10" t="s">
        <v>35</v>
      </c>
      <c r="L13" s="17">
        <v>246763.023433141</v>
      </c>
      <c r="M13" s="11">
        <v>0.4</v>
      </c>
      <c r="N13" s="17">
        <f t="shared" si="1"/>
        <v>345468.23280639737</v>
      </c>
      <c r="O13" s="16">
        <f t="shared" si="2"/>
        <v>345468.23280639737</v>
      </c>
      <c r="P13" s="72">
        <f>+O13/8</f>
        <v>43183.529100799671</v>
      </c>
      <c r="X13" s="82"/>
    </row>
    <row r="14" spans="2:24" x14ac:dyDescent="0.25">
      <c r="B14" s="1"/>
      <c r="I14" s="1"/>
      <c r="M14" s="5"/>
    </row>
    <row r="15" spans="2:24" ht="16.5" thickBot="1" x14ac:dyDescent="0.3">
      <c r="B15" s="2" t="s">
        <v>55</v>
      </c>
      <c r="I15" s="2" t="s">
        <v>55</v>
      </c>
      <c r="M15" s="5"/>
    </row>
    <row r="16" spans="2:24" ht="32.25" thickBot="1" x14ac:dyDescent="0.3">
      <c r="E16" s="6" t="s">
        <v>78</v>
      </c>
      <c r="F16" s="6" t="s">
        <v>1</v>
      </c>
      <c r="G16" s="6"/>
      <c r="L16" s="6" t="s">
        <v>78</v>
      </c>
      <c r="M16" s="6" t="s">
        <v>1</v>
      </c>
      <c r="N16" s="6" t="s">
        <v>98</v>
      </c>
      <c r="O16" s="6" t="s">
        <v>103</v>
      </c>
    </row>
    <row r="17" spans="2:17" ht="16.5" thickBot="1" x14ac:dyDescent="0.3">
      <c r="B17" s="7" t="s">
        <v>4</v>
      </c>
      <c r="C17" s="8" t="s">
        <v>5</v>
      </c>
      <c r="D17" s="8" t="s">
        <v>2</v>
      </c>
      <c r="E17" s="6" t="s">
        <v>54</v>
      </c>
      <c r="F17" s="6" t="s">
        <v>58</v>
      </c>
      <c r="G17" s="6" t="s">
        <v>54</v>
      </c>
      <c r="I17" s="7" t="s">
        <v>4</v>
      </c>
      <c r="J17" s="8" t="s">
        <v>5</v>
      </c>
      <c r="K17" s="8" t="s">
        <v>2</v>
      </c>
      <c r="L17" s="6" t="s">
        <v>54</v>
      </c>
      <c r="M17" s="6" t="s">
        <v>58</v>
      </c>
      <c r="N17" s="6" t="s">
        <v>54</v>
      </c>
      <c r="O17" s="6" t="s">
        <v>54</v>
      </c>
    </row>
    <row r="18" spans="2:17" ht="16.5" thickBot="1" x14ac:dyDescent="0.3">
      <c r="B18" s="9" t="s">
        <v>30</v>
      </c>
      <c r="C18" s="10" t="s">
        <v>56</v>
      </c>
      <c r="D18" s="10" t="s">
        <v>35</v>
      </c>
      <c r="E18" s="16">
        <v>5904828.8581917835</v>
      </c>
      <c r="F18" s="11">
        <v>0.15840000000000001</v>
      </c>
      <c r="G18" s="16">
        <f>+E18*(1+F18)</f>
        <v>6840153.749329363</v>
      </c>
      <c r="I18" s="9" t="s">
        <v>100</v>
      </c>
      <c r="J18" s="10" t="s">
        <v>56</v>
      </c>
      <c r="K18" s="10" t="s">
        <v>35</v>
      </c>
      <c r="L18" s="16">
        <v>5904828.8581917835</v>
      </c>
      <c r="M18" s="11">
        <v>0.66</v>
      </c>
      <c r="N18" s="16">
        <f>+L18*(1+M18)</f>
        <v>9802015.9045983609</v>
      </c>
      <c r="O18" s="16">
        <f>+N18</f>
        <v>9802015.9045983609</v>
      </c>
      <c r="P18" s="72">
        <f>+O18/22</f>
        <v>445546.17748174368</v>
      </c>
      <c r="Q18" s="73">
        <f>+P18/12</f>
        <v>37128.848123478638</v>
      </c>
    </row>
    <row r="19" spans="2:17" ht="16.5" thickBot="1" x14ac:dyDescent="0.3">
      <c r="B19" s="9" t="s">
        <v>31</v>
      </c>
      <c r="C19" s="10" t="s">
        <v>56</v>
      </c>
      <c r="D19" s="10" t="s">
        <v>35</v>
      </c>
      <c r="E19" s="16">
        <v>29989.289407336382</v>
      </c>
      <c r="F19" s="11">
        <v>0.15840000000000001</v>
      </c>
      <c r="G19" s="17">
        <f t="shared" ref="G19:G21" si="3">+E19*(1+F19)</f>
        <v>34739.592849458466</v>
      </c>
      <c r="I19" s="9" t="s">
        <v>102</v>
      </c>
      <c r="J19" s="10" t="s">
        <v>56</v>
      </c>
      <c r="K19" s="10" t="s">
        <v>35</v>
      </c>
      <c r="L19" s="16">
        <v>29989.289407336382</v>
      </c>
      <c r="M19" s="11">
        <v>0.9</v>
      </c>
      <c r="N19" s="17">
        <f t="shared" ref="N19:N21" si="4">+L19*(1+M19)</f>
        <v>56979.649873939125</v>
      </c>
      <c r="O19" s="16">
        <f t="shared" ref="O19:O22" si="5">+N19</f>
        <v>56979.649873939125</v>
      </c>
    </row>
    <row r="20" spans="2:17" ht="16.5" thickBot="1" x14ac:dyDescent="0.3">
      <c r="B20" s="9" t="s">
        <v>28</v>
      </c>
      <c r="C20" s="10" t="s">
        <v>34</v>
      </c>
      <c r="D20" s="10" t="s">
        <v>35</v>
      </c>
      <c r="E20" s="16">
        <v>324758.2328670639</v>
      </c>
      <c r="F20" s="11">
        <v>0.15840000000000001</v>
      </c>
      <c r="G20" s="17">
        <f t="shared" si="3"/>
        <v>376199.93695320684</v>
      </c>
      <c r="I20" s="9" t="s">
        <v>28</v>
      </c>
      <c r="J20" s="10" t="s">
        <v>34</v>
      </c>
      <c r="K20" s="10" t="s">
        <v>35</v>
      </c>
      <c r="L20" s="16">
        <v>324758.2328670639</v>
      </c>
      <c r="M20" s="11">
        <v>0.66</v>
      </c>
      <c r="N20" s="17">
        <f t="shared" si="4"/>
        <v>539098.66655932611</v>
      </c>
      <c r="O20" s="16">
        <f t="shared" si="5"/>
        <v>539098.66655932611</v>
      </c>
    </row>
    <row r="21" spans="2:17" ht="16.5" thickBot="1" x14ac:dyDescent="0.3">
      <c r="B21" s="9" t="s">
        <v>29</v>
      </c>
      <c r="C21" s="10" t="s">
        <v>34</v>
      </c>
      <c r="D21" s="10" t="s">
        <v>35</v>
      </c>
      <c r="E21" s="16">
        <v>346119.04760644271</v>
      </c>
      <c r="F21" s="11">
        <v>0.15840000000000001</v>
      </c>
      <c r="G21" s="17">
        <f t="shared" si="3"/>
        <v>400944.30474730325</v>
      </c>
      <c r="I21" s="9" t="s">
        <v>29</v>
      </c>
      <c r="J21" s="10" t="s">
        <v>34</v>
      </c>
      <c r="K21" s="10" t="s">
        <v>35</v>
      </c>
      <c r="L21" s="16">
        <v>346119.04760644271</v>
      </c>
      <c r="M21" s="11">
        <v>0.66</v>
      </c>
      <c r="N21" s="17">
        <f t="shared" si="4"/>
        <v>574557.61902669491</v>
      </c>
      <c r="O21" s="16">
        <f t="shared" si="5"/>
        <v>574557.61902669491</v>
      </c>
    </row>
    <row r="22" spans="2:17" ht="16.5" thickBot="1" x14ac:dyDescent="0.3">
      <c r="B22" s="9" t="s">
        <v>57</v>
      </c>
      <c r="C22" s="10" t="s">
        <v>34</v>
      </c>
      <c r="D22" s="10" t="s">
        <v>35</v>
      </c>
      <c r="E22" s="16">
        <v>8489253.4366122913</v>
      </c>
      <c r="F22" s="11">
        <v>0.15840000000000001</v>
      </c>
      <c r="G22" s="17">
        <f>+E22*(1+F22)</f>
        <v>9833951.1809716783</v>
      </c>
      <c r="I22" s="9" t="s">
        <v>101</v>
      </c>
      <c r="J22" s="10" t="s">
        <v>34</v>
      </c>
      <c r="K22" s="10" t="s">
        <v>35</v>
      </c>
      <c r="L22" s="16">
        <v>8489253.4366122913</v>
      </c>
      <c r="M22" s="11">
        <v>0.7</v>
      </c>
      <c r="N22" s="17">
        <f>+L22*(1+M22)</f>
        <v>14431730.842240894</v>
      </c>
      <c r="O22" s="16">
        <f t="shared" si="5"/>
        <v>14431730.842240894</v>
      </c>
      <c r="P22" s="72">
        <f>+O22/30</f>
        <v>481057.69474136311</v>
      </c>
      <c r="Q22" s="72">
        <f>+P22/10.5</f>
        <v>45815.018546796484</v>
      </c>
    </row>
    <row r="23" spans="2:17" x14ac:dyDescent="0.25">
      <c r="B23" s="1"/>
    </row>
  </sheetData>
  <phoneticPr fontId="4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"/>
  <sheetViews>
    <sheetView workbookViewId="0">
      <selection activeCell="F13" sqref="F13"/>
    </sheetView>
  </sheetViews>
  <sheetFormatPr baseColWidth="10" defaultRowHeight="15" x14ac:dyDescent="0.25"/>
  <cols>
    <col min="1" max="1" width="25" customWidth="1"/>
    <col min="2" max="2" width="13" bestFit="1" customWidth="1"/>
    <col min="3" max="3" width="17.140625" customWidth="1"/>
  </cols>
  <sheetData>
    <row r="1" spans="1:4" x14ac:dyDescent="0.25">
      <c r="A1" s="46" t="s">
        <v>91</v>
      </c>
      <c r="B1" s="48">
        <v>44562</v>
      </c>
      <c r="C1" s="48">
        <v>44774</v>
      </c>
      <c r="D1" s="47" t="s">
        <v>69</v>
      </c>
    </row>
    <row r="2" spans="1:4" x14ac:dyDescent="0.25">
      <c r="A2" s="3" t="s">
        <v>90</v>
      </c>
      <c r="B2" s="45">
        <v>186954</v>
      </c>
      <c r="C2" s="45">
        <v>289902.31</v>
      </c>
      <c r="D2" s="44">
        <f>+C2/B2-1</f>
        <v>0.55066117868566589</v>
      </c>
    </row>
    <row r="4" spans="1:4" x14ac:dyDescent="0.25">
      <c r="B4" s="48">
        <v>44562</v>
      </c>
      <c r="C4" s="48">
        <v>44774</v>
      </c>
      <c r="D4" s="47" t="s">
        <v>69</v>
      </c>
    </row>
    <row r="5" spans="1:4" x14ac:dyDescent="0.25">
      <c r="A5" s="46" t="s">
        <v>51</v>
      </c>
      <c r="B5" s="45">
        <v>934.3</v>
      </c>
      <c r="C5" s="45">
        <v>1407.2</v>
      </c>
      <c r="D5" s="44">
        <f>+C5/B5-1</f>
        <v>0.50615434014770422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CAEB-003B-42B4-91E2-10EAFEF81BA7}">
  <dimension ref="A1:O50"/>
  <sheetViews>
    <sheetView workbookViewId="0">
      <selection activeCell="B45" sqref="B45:C45"/>
    </sheetView>
  </sheetViews>
  <sheetFormatPr baseColWidth="10" defaultRowHeight="15" x14ac:dyDescent="0.25"/>
  <sheetData>
    <row r="1" spans="1:15" x14ac:dyDescent="0.25">
      <c r="A1" s="100">
        <v>2022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>
        <v>2023</v>
      </c>
      <c r="N1" s="101"/>
      <c r="O1" s="101"/>
    </row>
    <row r="2" spans="1:15" x14ac:dyDescent="0.25">
      <c r="A2" s="27" t="s">
        <v>52</v>
      </c>
      <c r="B2" s="27" t="s">
        <v>59</v>
      </c>
      <c r="C2" s="27" t="s">
        <v>60</v>
      </c>
      <c r="D2" s="27" t="s">
        <v>113</v>
      </c>
      <c r="E2" s="27" t="s">
        <v>114</v>
      </c>
      <c r="F2" s="27" t="s">
        <v>75</v>
      </c>
      <c r="G2" s="27" t="s">
        <v>76</v>
      </c>
      <c r="H2" s="27" t="s">
        <v>115</v>
      </c>
      <c r="I2" s="27" t="s">
        <v>116</v>
      </c>
      <c r="J2" s="27" t="s">
        <v>117</v>
      </c>
      <c r="K2" s="105" t="s">
        <v>118</v>
      </c>
      <c r="L2" s="84" t="s">
        <v>119</v>
      </c>
      <c r="M2" s="37" t="s">
        <v>120</v>
      </c>
      <c r="N2" s="27" t="s">
        <v>127</v>
      </c>
      <c r="O2" s="84" t="s">
        <v>130</v>
      </c>
    </row>
    <row r="3" spans="1:15" x14ac:dyDescent="0.25">
      <c r="K3" s="104"/>
      <c r="L3" s="85"/>
      <c r="O3" s="85"/>
    </row>
    <row r="4" spans="1:15" x14ac:dyDescent="0.25">
      <c r="K4" s="104"/>
      <c r="L4" s="85"/>
      <c r="O4" s="85"/>
    </row>
    <row r="5" spans="1:15" x14ac:dyDescent="0.25">
      <c r="A5" s="30">
        <v>934.33619002336945</v>
      </c>
      <c r="B5" s="30">
        <v>978.60325697028588</v>
      </c>
      <c r="C5" s="30">
        <v>1040.5419938330967</v>
      </c>
      <c r="D5" s="30">
        <v>1101.9533166314045</v>
      </c>
      <c r="E5" s="30">
        <v>1158.9222798841117</v>
      </c>
      <c r="F5" s="30">
        <v>1214.824148470205</v>
      </c>
      <c r="G5" s="30">
        <v>1300.837282675061</v>
      </c>
      <c r="H5" s="30">
        <v>1407.1975423211811</v>
      </c>
      <c r="I5" s="30">
        <v>1484.3423363897232</v>
      </c>
      <c r="J5" s="30">
        <v>1555.2267205418964</v>
      </c>
      <c r="K5" s="106">
        <v>1653.1188909161824</v>
      </c>
      <c r="L5" s="86">
        <v>1754.575551529618</v>
      </c>
      <c r="M5" s="30">
        <v>1868.3020153484315</v>
      </c>
      <c r="N5" s="30">
        <v>1999.6036244611848</v>
      </c>
      <c r="O5" s="86">
        <v>2100.7589759647108</v>
      </c>
    </row>
    <row r="8" spans="1:15" x14ac:dyDescent="0.25">
      <c r="A8" s="95" t="s">
        <v>7</v>
      </c>
      <c r="B8" s="95"/>
      <c r="C8" s="95"/>
    </row>
    <row r="9" spans="1:15" x14ac:dyDescent="0.25">
      <c r="A9" s="12" t="s">
        <v>8</v>
      </c>
      <c r="B9" s="96" t="s">
        <v>121</v>
      </c>
      <c r="C9" s="96"/>
    </row>
    <row r="10" spans="1:15" x14ac:dyDescent="0.25">
      <c r="A10" s="13" t="s">
        <v>9</v>
      </c>
      <c r="B10" s="97" t="s">
        <v>10</v>
      </c>
      <c r="C10" s="97"/>
    </row>
    <row r="11" spans="1:15" x14ac:dyDescent="0.25">
      <c r="A11" s="14" t="s">
        <v>11</v>
      </c>
      <c r="B11" s="94" t="s">
        <v>10</v>
      </c>
      <c r="C11" s="94"/>
    </row>
    <row r="12" spans="1:15" x14ac:dyDescent="0.25">
      <c r="A12" s="14" t="s">
        <v>12</v>
      </c>
      <c r="B12" s="94" t="s">
        <v>32</v>
      </c>
      <c r="C12" s="94"/>
    </row>
    <row r="13" spans="1:15" ht="22.5" x14ac:dyDescent="0.25">
      <c r="A13" s="15" t="s">
        <v>13</v>
      </c>
      <c r="B13" s="93" t="s">
        <v>14</v>
      </c>
      <c r="C13" s="93"/>
    </row>
    <row r="14" spans="1:15" x14ac:dyDescent="0.25">
      <c r="A14" s="14" t="s">
        <v>15</v>
      </c>
      <c r="B14" s="94" t="s">
        <v>16</v>
      </c>
      <c r="C14" s="94"/>
    </row>
    <row r="15" spans="1:15" ht="33.75" x14ac:dyDescent="0.25">
      <c r="A15" s="15" t="s">
        <v>17</v>
      </c>
      <c r="B15" s="93" t="s">
        <v>18</v>
      </c>
      <c r="C15" s="93"/>
    </row>
    <row r="16" spans="1:15" x14ac:dyDescent="0.25">
      <c r="A16" s="14" t="s">
        <v>19</v>
      </c>
      <c r="B16" s="94" t="s">
        <v>20</v>
      </c>
      <c r="C16" s="94"/>
    </row>
    <row r="18" spans="1:9" x14ac:dyDescent="0.25">
      <c r="A18" s="92" t="s">
        <v>67</v>
      </c>
      <c r="B18" s="92"/>
      <c r="C18" s="32"/>
      <c r="D18" s="32"/>
      <c r="E18" s="32" t="s">
        <v>80</v>
      </c>
      <c r="F18" s="92"/>
      <c r="G18" s="92"/>
    </row>
    <row r="19" spans="1:9" ht="31.5" x14ac:dyDescent="0.25">
      <c r="A19" s="18" t="s">
        <v>21</v>
      </c>
      <c r="B19" s="18" t="s">
        <v>22</v>
      </c>
      <c r="C19" s="18" t="s">
        <v>23</v>
      </c>
      <c r="D19" s="18" t="s">
        <v>24</v>
      </c>
      <c r="E19" s="18" t="s">
        <v>25</v>
      </c>
      <c r="F19" s="18" t="s">
        <v>26</v>
      </c>
      <c r="G19" s="18" t="s">
        <v>62</v>
      </c>
      <c r="H19" s="18" t="s">
        <v>63</v>
      </c>
      <c r="I19" s="18" t="s">
        <v>64</v>
      </c>
    </row>
    <row r="20" spans="1:9" ht="33.75" x14ac:dyDescent="0.25">
      <c r="A20" s="33" t="s">
        <v>10</v>
      </c>
      <c r="B20" s="33" t="s">
        <v>16</v>
      </c>
      <c r="C20" s="33" t="s">
        <v>81</v>
      </c>
      <c r="D20" s="33" t="s">
        <v>66</v>
      </c>
      <c r="E20" s="33" t="s">
        <v>20</v>
      </c>
      <c r="F20" s="38">
        <v>200962</v>
      </c>
      <c r="G20" s="39">
        <v>262700</v>
      </c>
      <c r="H20" s="40" t="s">
        <v>122</v>
      </c>
      <c r="I20" s="33" t="s">
        <v>65</v>
      </c>
    </row>
    <row r="23" spans="1:9" x14ac:dyDescent="0.25">
      <c r="A23" s="95" t="s">
        <v>7</v>
      </c>
      <c r="B23" s="95"/>
      <c r="C23" s="95"/>
    </row>
    <row r="24" spans="1:9" x14ac:dyDescent="0.25">
      <c r="A24" s="12" t="s">
        <v>8</v>
      </c>
      <c r="B24" s="96" t="s">
        <v>123</v>
      </c>
      <c r="C24" s="96"/>
    </row>
    <row r="25" spans="1:9" x14ac:dyDescent="0.25">
      <c r="A25" s="13" t="s">
        <v>9</v>
      </c>
      <c r="B25" s="97" t="s">
        <v>10</v>
      </c>
      <c r="C25" s="97"/>
    </row>
    <row r="26" spans="1:9" x14ac:dyDescent="0.25">
      <c r="A26" s="14" t="s">
        <v>11</v>
      </c>
      <c r="B26" s="94" t="s">
        <v>10</v>
      </c>
      <c r="C26" s="94"/>
    </row>
    <row r="27" spans="1:9" x14ac:dyDescent="0.25">
      <c r="A27" s="14" t="s">
        <v>12</v>
      </c>
      <c r="B27" s="94" t="s">
        <v>32</v>
      </c>
      <c r="C27" s="94"/>
    </row>
    <row r="28" spans="1:9" ht="22.5" x14ac:dyDescent="0.25">
      <c r="A28" s="15" t="s">
        <v>13</v>
      </c>
      <c r="B28" s="93" t="s">
        <v>14</v>
      </c>
      <c r="C28" s="93"/>
    </row>
    <row r="29" spans="1:9" x14ac:dyDescent="0.25">
      <c r="A29" s="14" t="s">
        <v>15</v>
      </c>
      <c r="B29" s="94" t="s">
        <v>16</v>
      </c>
      <c r="C29" s="94"/>
    </row>
    <row r="30" spans="1:9" ht="33.75" x14ac:dyDescent="0.25">
      <c r="A30" s="15" t="s">
        <v>17</v>
      </c>
      <c r="B30" s="93" t="s">
        <v>18</v>
      </c>
      <c r="C30" s="93"/>
    </row>
    <row r="31" spans="1:9" x14ac:dyDescent="0.25">
      <c r="A31" s="14" t="s">
        <v>19</v>
      </c>
      <c r="B31" s="94" t="s">
        <v>20</v>
      </c>
      <c r="C31" s="94"/>
    </row>
    <row r="33" spans="1:9" x14ac:dyDescent="0.25">
      <c r="A33" s="92" t="s">
        <v>67</v>
      </c>
      <c r="B33" s="92"/>
      <c r="C33" s="32"/>
      <c r="D33" s="32"/>
      <c r="E33" s="32" t="s">
        <v>80</v>
      </c>
      <c r="F33" s="92"/>
      <c r="G33" s="92"/>
    </row>
    <row r="34" spans="1:9" ht="31.5" x14ac:dyDescent="0.25">
      <c r="A34" s="18" t="s">
        <v>21</v>
      </c>
      <c r="B34" s="18" t="s">
        <v>22</v>
      </c>
      <c r="C34" s="18" t="s">
        <v>23</v>
      </c>
      <c r="D34" s="18" t="s">
        <v>24</v>
      </c>
      <c r="E34" s="18" t="s">
        <v>25</v>
      </c>
      <c r="F34" s="18" t="s">
        <v>26</v>
      </c>
      <c r="G34" s="18" t="s">
        <v>62</v>
      </c>
      <c r="H34" s="18" t="s">
        <v>63</v>
      </c>
      <c r="I34" s="18" t="s">
        <v>64</v>
      </c>
    </row>
    <row r="35" spans="1:9" ht="33.75" x14ac:dyDescent="0.25">
      <c r="A35" s="33" t="s">
        <v>10</v>
      </c>
      <c r="B35" s="33" t="s">
        <v>16</v>
      </c>
      <c r="C35" s="33" t="s">
        <v>81</v>
      </c>
      <c r="D35" s="33" t="s">
        <v>66</v>
      </c>
      <c r="E35" s="33" t="s">
        <v>20</v>
      </c>
      <c r="F35" s="38">
        <v>189738</v>
      </c>
      <c r="G35" s="39">
        <v>247300</v>
      </c>
      <c r="H35" s="40" t="s">
        <v>124</v>
      </c>
      <c r="I35" s="33" t="s">
        <v>65</v>
      </c>
    </row>
    <row r="38" spans="1:9" x14ac:dyDescent="0.25">
      <c r="A38" s="95" t="s">
        <v>7</v>
      </c>
      <c r="B38" s="95"/>
      <c r="C38" s="95"/>
    </row>
    <row r="39" spans="1:9" x14ac:dyDescent="0.25">
      <c r="A39" s="12" t="s">
        <v>8</v>
      </c>
      <c r="B39" s="96" t="s">
        <v>131</v>
      </c>
      <c r="C39" s="96"/>
    </row>
    <row r="40" spans="1:9" x14ac:dyDescent="0.25">
      <c r="A40" s="13" t="s">
        <v>9</v>
      </c>
      <c r="B40" s="97" t="s">
        <v>10</v>
      </c>
      <c r="C40" s="97"/>
    </row>
    <row r="41" spans="1:9" x14ac:dyDescent="0.25">
      <c r="A41" s="14" t="s">
        <v>11</v>
      </c>
      <c r="B41" s="94" t="s">
        <v>10</v>
      </c>
      <c r="C41" s="94"/>
    </row>
    <row r="42" spans="1:9" x14ac:dyDescent="0.25">
      <c r="A42" s="14" t="s">
        <v>12</v>
      </c>
      <c r="B42" s="94" t="s">
        <v>32</v>
      </c>
      <c r="C42" s="94"/>
    </row>
    <row r="43" spans="1:9" ht="22.5" x14ac:dyDescent="0.25">
      <c r="A43" s="15" t="s">
        <v>13</v>
      </c>
      <c r="B43" s="93" t="s">
        <v>14</v>
      </c>
      <c r="C43" s="93"/>
    </row>
    <row r="44" spans="1:9" x14ac:dyDescent="0.25">
      <c r="A44" s="14" t="s">
        <v>15</v>
      </c>
      <c r="B44" s="94" t="s">
        <v>16</v>
      </c>
      <c r="C44" s="94"/>
    </row>
    <row r="45" spans="1:9" ht="33.75" x14ac:dyDescent="0.25">
      <c r="A45" s="15" t="s">
        <v>17</v>
      </c>
      <c r="B45" s="93" t="s">
        <v>18</v>
      </c>
      <c r="C45" s="93"/>
    </row>
    <row r="46" spans="1:9" x14ac:dyDescent="0.25">
      <c r="A46" s="14" t="s">
        <v>19</v>
      </c>
      <c r="B46" s="94" t="s">
        <v>20</v>
      </c>
      <c r="C46" s="94"/>
    </row>
    <row r="48" spans="1:9" x14ac:dyDescent="0.25">
      <c r="A48" s="92" t="s">
        <v>67</v>
      </c>
      <c r="B48" s="92"/>
      <c r="C48" s="32"/>
      <c r="D48" s="32"/>
      <c r="E48" s="32" t="s">
        <v>80</v>
      </c>
      <c r="F48" s="92"/>
      <c r="G48" s="92"/>
    </row>
    <row r="49" spans="1:9" ht="31.5" x14ac:dyDescent="0.25">
      <c r="A49" s="18" t="s">
        <v>21</v>
      </c>
      <c r="B49" s="18" t="s">
        <v>22</v>
      </c>
      <c r="C49" s="18" t="s">
        <v>23</v>
      </c>
      <c r="D49" s="18" t="s">
        <v>24</v>
      </c>
      <c r="E49" s="18" t="s">
        <v>25</v>
      </c>
      <c r="F49" s="18" t="s">
        <v>26</v>
      </c>
      <c r="G49" s="18" t="s">
        <v>62</v>
      </c>
      <c r="H49" s="18" t="s">
        <v>63</v>
      </c>
      <c r="I49" s="18" t="s">
        <v>64</v>
      </c>
    </row>
    <row r="50" spans="1:9" ht="33.75" x14ac:dyDescent="0.25">
      <c r="A50" s="33" t="s">
        <v>10</v>
      </c>
      <c r="B50" s="33" t="s">
        <v>16</v>
      </c>
      <c r="C50" s="33" t="s">
        <v>81</v>
      </c>
      <c r="D50" s="33" t="s">
        <v>66</v>
      </c>
      <c r="E50" s="33" t="s">
        <v>20</v>
      </c>
      <c r="F50" s="38">
        <v>213007</v>
      </c>
      <c r="G50" s="39">
        <v>274900</v>
      </c>
      <c r="H50" s="40" t="s">
        <v>132</v>
      </c>
      <c r="I50" s="33" t="s">
        <v>65</v>
      </c>
    </row>
  </sheetData>
  <mergeCells count="35">
    <mergeCell ref="A48:B48"/>
    <mergeCell ref="F48:G48"/>
    <mergeCell ref="B42:C42"/>
    <mergeCell ref="B43:C43"/>
    <mergeCell ref="B44:C44"/>
    <mergeCell ref="B45:C45"/>
    <mergeCell ref="B46:C46"/>
    <mergeCell ref="M1:O1"/>
    <mergeCell ref="A38:C38"/>
    <mergeCell ref="B39:C39"/>
    <mergeCell ref="B40:C40"/>
    <mergeCell ref="B41:C41"/>
    <mergeCell ref="F18:G18"/>
    <mergeCell ref="A1:L1"/>
    <mergeCell ref="A8:C8"/>
    <mergeCell ref="B9:C9"/>
    <mergeCell ref="B10:C10"/>
    <mergeCell ref="B11:C11"/>
    <mergeCell ref="B12:C12"/>
    <mergeCell ref="B28:C28"/>
    <mergeCell ref="B13:C13"/>
    <mergeCell ref="B14:C14"/>
    <mergeCell ref="B15:C15"/>
    <mergeCell ref="B16:C16"/>
    <mergeCell ref="A18:B18"/>
    <mergeCell ref="A23:C23"/>
    <mergeCell ref="B24:C24"/>
    <mergeCell ref="B25:C25"/>
    <mergeCell ref="B26:C26"/>
    <mergeCell ref="B27:C27"/>
    <mergeCell ref="B29:C29"/>
    <mergeCell ref="B30:C30"/>
    <mergeCell ref="B31:C31"/>
    <mergeCell ref="A33:B33"/>
    <mergeCell ref="F33:G3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AB3D-712D-48A2-8C90-436ADBE2EF1B}">
  <sheetPr>
    <tabColor rgb="FFFFFF00"/>
  </sheetPr>
  <dimension ref="A1:G14"/>
  <sheetViews>
    <sheetView showGridLines="0" tabSelected="1" zoomScale="115" zoomScaleNormal="115" workbookViewId="0">
      <selection activeCell="F21" sqref="F21"/>
    </sheetView>
  </sheetViews>
  <sheetFormatPr baseColWidth="10" defaultRowHeight="15" x14ac:dyDescent="0.25"/>
  <cols>
    <col min="1" max="1" width="50" customWidth="1"/>
    <col min="4" max="4" width="0" hidden="1" customWidth="1"/>
    <col min="5" max="5" width="15.5703125" style="78" bestFit="1" customWidth="1"/>
    <col min="7" max="7" width="17.42578125" customWidth="1"/>
  </cols>
  <sheetData>
    <row r="1" spans="1:7" ht="15.75" x14ac:dyDescent="0.25">
      <c r="A1" s="79" t="s">
        <v>112</v>
      </c>
      <c r="D1" s="78"/>
      <c r="E1" s="80"/>
    </row>
    <row r="2" spans="1:7" ht="45" x14ac:dyDescent="0.25">
      <c r="A2" s="77"/>
      <c r="B2" s="77"/>
      <c r="C2" s="77"/>
      <c r="D2" s="76" t="s">
        <v>108</v>
      </c>
      <c r="E2" s="76" t="s">
        <v>126</v>
      </c>
      <c r="F2" s="76" t="s">
        <v>128</v>
      </c>
      <c r="G2" s="76" t="s">
        <v>129</v>
      </c>
    </row>
    <row r="3" spans="1:7" x14ac:dyDescent="0.25">
      <c r="A3" s="75" t="s">
        <v>107</v>
      </c>
      <c r="B3" s="75" t="s">
        <v>106</v>
      </c>
      <c r="C3" s="75" t="s">
        <v>2</v>
      </c>
      <c r="D3" s="74" t="s">
        <v>105</v>
      </c>
      <c r="E3" s="74" t="s">
        <v>105</v>
      </c>
      <c r="F3" s="74" t="s">
        <v>105</v>
      </c>
      <c r="G3" s="74" t="s">
        <v>105</v>
      </c>
    </row>
    <row r="4" spans="1:7" ht="15.75" x14ac:dyDescent="0.25">
      <c r="A4" s="3" t="s">
        <v>111</v>
      </c>
      <c r="B4" s="3" t="s">
        <v>104</v>
      </c>
      <c r="C4" s="3" t="s">
        <v>3</v>
      </c>
      <c r="D4" s="81">
        <v>463800</v>
      </c>
      <c r="E4" s="83">
        <v>417500</v>
      </c>
      <c r="F4" s="88">
        <v>0.17</v>
      </c>
      <c r="G4" s="90">
        <f>+E4*F4+E4</f>
        <v>488475</v>
      </c>
    </row>
    <row r="5" spans="1:7" ht="15.75" x14ac:dyDescent="0.25">
      <c r="A5" s="3" t="s">
        <v>110</v>
      </c>
      <c r="B5" s="3" t="s">
        <v>104</v>
      </c>
      <c r="C5" s="3" t="s">
        <v>3</v>
      </c>
      <c r="D5" s="81">
        <v>311600</v>
      </c>
      <c r="E5" s="83">
        <v>289000</v>
      </c>
      <c r="F5" s="88">
        <v>0.17</v>
      </c>
      <c r="G5" s="90">
        <f t="shared" ref="G5:G12" si="0">+E5*F5+E5</f>
        <v>338130</v>
      </c>
    </row>
    <row r="6" spans="1:7" ht="15.75" x14ac:dyDescent="0.25">
      <c r="A6" s="3" t="s">
        <v>37</v>
      </c>
      <c r="B6" s="3" t="s">
        <v>104</v>
      </c>
      <c r="C6" s="3" t="s">
        <v>3</v>
      </c>
      <c r="D6" s="81">
        <v>191800</v>
      </c>
      <c r="E6" s="83">
        <v>170000</v>
      </c>
      <c r="F6" s="88">
        <v>0.17</v>
      </c>
      <c r="G6" s="90">
        <f t="shared" si="0"/>
        <v>198900</v>
      </c>
    </row>
    <row r="7" spans="1:7" ht="15.75" x14ac:dyDescent="0.25">
      <c r="A7" s="3" t="s">
        <v>38</v>
      </c>
      <c r="B7" s="3" t="s">
        <v>104</v>
      </c>
      <c r="C7" s="3" t="s">
        <v>3</v>
      </c>
      <c r="D7" s="81">
        <v>60800</v>
      </c>
      <c r="E7" s="83">
        <v>57000</v>
      </c>
      <c r="F7" s="88">
        <v>0.17</v>
      </c>
      <c r="G7" s="90">
        <f t="shared" si="0"/>
        <v>66690</v>
      </c>
    </row>
    <row r="8" spans="1:7" ht="15.75" x14ac:dyDescent="0.25">
      <c r="A8" s="3" t="s">
        <v>39</v>
      </c>
      <c r="B8" s="3" t="s">
        <v>104</v>
      </c>
      <c r="C8" s="3" t="s">
        <v>3</v>
      </c>
      <c r="D8" s="81">
        <v>544500</v>
      </c>
      <c r="E8" s="83">
        <v>435000</v>
      </c>
      <c r="F8" s="88">
        <v>0.17</v>
      </c>
      <c r="G8" s="90">
        <f t="shared" si="0"/>
        <v>508950</v>
      </c>
    </row>
    <row r="9" spans="1:7" ht="15.75" x14ac:dyDescent="0.25">
      <c r="A9" s="3" t="s">
        <v>109</v>
      </c>
      <c r="B9" s="3" t="s">
        <v>104</v>
      </c>
      <c r="C9" s="3" t="s">
        <v>3</v>
      </c>
      <c r="D9" s="81">
        <v>4950000</v>
      </c>
      <c r="E9" s="83">
        <v>4455000</v>
      </c>
      <c r="F9" s="88">
        <v>0.17</v>
      </c>
      <c r="G9" s="90">
        <f t="shared" si="0"/>
        <v>5212350</v>
      </c>
    </row>
    <row r="10" spans="1:7" ht="15.75" x14ac:dyDescent="0.25">
      <c r="A10" s="3" t="s">
        <v>41</v>
      </c>
      <c r="B10" s="3" t="s">
        <v>104</v>
      </c>
      <c r="C10" s="3" t="s">
        <v>3</v>
      </c>
      <c r="D10" s="81">
        <v>65100</v>
      </c>
      <c r="E10" s="83">
        <v>60800</v>
      </c>
      <c r="F10" s="88">
        <v>0.17</v>
      </c>
      <c r="G10" s="90">
        <f t="shared" si="0"/>
        <v>71136</v>
      </c>
    </row>
    <row r="11" spans="1:7" ht="15.75" x14ac:dyDescent="0.25">
      <c r="A11" s="3" t="s">
        <v>42</v>
      </c>
      <c r="B11" s="3" t="s">
        <v>104</v>
      </c>
      <c r="C11" s="3" t="s">
        <v>3</v>
      </c>
      <c r="D11" s="81">
        <v>28400</v>
      </c>
      <c r="E11" s="83">
        <v>28400</v>
      </c>
      <c r="F11" s="88">
        <v>0.17</v>
      </c>
      <c r="G11" s="90">
        <f t="shared" si="0"/>
        <v>33228</v>
      </c>
    </row>
    <row r="12" spans="1:7" ht="15.75" x14ac:dyDescent="0.25">
      <c r="A12" s="3" t="s">
        <v>43</v>
      </c>
      <c r="B12" s="3" t="s">
        <v>104</v>
      </c>
      <c r="C12" s="3" t="s">
        <v>3</v>
      </c>
      <c r="D12" s="81">
        <v>345400</v>
      </c>
      <c r="E12" s="83">
        <v>300500</v>
      </c>
      <c r="F12" s="88">
        <v>0.17</v>
      </c>
      <c r="G12" s="90">
        <f t="shared" si="0"/>
        <v>351585</v>
      </c>
    </row>
    <row r="13" spans="1:7" ht="15.75" x14ac:dyDescent="0.25">
      <c r="D13" s="78"/>
      <c r="E13" s="80"/>
    </row>
    <row r="14" spans="1:7" x14ac:dyDescent="0.25">
      <c r="G1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RESPALDO</vt:lpstr>
      <vt:lpstr>CALCULO</vt:lpstr>
      <vt:lpstr>TARIFAS 08-2022</vt:lpstr>
      <vt:lpstr>TARIFAS 10-2022</vt:lpstr>
      <vt:lpstr>Hoja1</vt:lpstr>
      <vt:lpstr>RESPALDO FEBRERO</vt:lpstr>
      <vt:lpstr>TARIFAS 03-2023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oiladdper</dc:creator>
  <cp:lastModifiedBy>raraneda</cp:lastModifiedBy>
  <cp:lastPrinted>2019-03-08T12:06:52Z</cp:lastPrinted>
  <dcterms:created xsi:type="dcterms:W3CDTF">2018-12-05T15:38:52Z</dcterms:created>
  <dcterms:modified xsi:type="dcterms:W3CDTF">2023-04-21T15:35:46Z</dcterms:modified>
</cp:coreProperties>
</file>